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0" i="1" l="1"/>
  <c r="BT30" i="1"/>
  <c r="BR30" i="1"/>
  <c r="BG30" i="1"/>
  <c r="BF30" i="1"/>
  <c r="BE30" i="1"/>
  <c r="BD30" i="1"/>
  <c r="BH30" i="1" s="1"/>
  <c r="BI30" i="1" s="1"/>
  <c r="BC30" i="1"/>
  <c r="AZ30" i="1"/>
  <c r="AX30" i="1"/>
  <c r="AS30" i="1"/>
  <c r="AL30" i="1"/>
  <c r="AM30" i="1" s="1"/>
  <c r="AG30" i="1"/>
  <c r="AE30" i="1" s="1"/>
  <c r="W30" i="1"/>
  <c r="V30" i="1"/>
  <c r="N30" i="1"/>
  <c r="L30" i="1"/>
  <c r="H30" i="1"/>
  <c r="AV30" i="1" s="1"/>
  <c r="BU29" i="1"/>
  <c r="BT29" i="1"/>
  <c r="BR29" i="1"/>
  <c r="BS29" i="1" s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/>
  <c r="I29" i="1" s="1"/>
  <c r="W29" i="1"/>
  <c r="V29" i="1"/>
  <c r="U29" i="1"/>
  <c r="N29" i="1"/>
  <c r="BU28" i="1"/>
  <c r="BT28" i="1"/>
  <c r="BR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/>
  <c r="W28" i="1"/>
  <c r="V28" i="1"/>
  <c r="N28" i="1"/>
  <c r="BU27" i="1"/>
  <c r="BT27" i="1"/>
  <c r="BR27" i="1"/>
  <c r="BS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 s="1"/>
  <c r="W27" i="1"/>
  <c r="V27" i="1"/>
  <c r="N27" i="1"/>
  <c r="G27" i="1"/>
  <c r="Y27" i="1" s="1"/>
  <c r="BU26" i="1"/>
  <c r="BT26" i="1"/>
  <c r="BR26" i="1"/>
  <c r="BG26" i="1"/>
  <c r="BF26" i="1"/>
  <c r="BE26" i="1"/>
  <c r="BD26" i="1"/>
  <c r="BH26" i="1" s="1"/>
  <c r="BI26" i="1" s="1"/>
  <c r="BC26" i="1"/>
  <c r="AZ26" i="1"/>
  <c r="AX26" i="1"/>
  <c r="AS26" i="1"/>
  <c r="AL26" i="1"/>
  <c r="AM26" i="1" s="1"/>
  <c r="AG26" i="1"/>
  <c r="AE26" i="1" s="1"/>
  <c r="L26" i="1" s="1"/>
  <c r="W26" i="1"/>
  <c r="V26" i="1"/>
  <c r="N26" i="1"/>
  <c r="H26" i="1"/>
  <c r="AV26" i="1" s="1"/>
  <c r="BU25" i="1"/>
  <c r="BT25" i="1"/>
  <c r="BR25" i="1"/>
  <c r="BS25" i="1" s="1"/>
  <c r="AU25" i="1" s="1"/>
  <c r="BG25" i="1"/>
  <c r="BF25" i="1"/>
  <c r="BE25" i="1"/>
  <c r="BD25" i="1"/>
  <c r="BH25" i="1" s="1"/>
  <c r="BI25" i="1" s="1"/>
  <c r="BC25" i="1"/>
  <c r="AX25" i="1" s="1"/>
  <c r="AZ25" i="1"/>
  <c r="AS25" i="1"/>
  <c r="AW25" i="1" s="1"/>
  <c r="AM25" i="1"/>
  <c r="AL25" i="1"/>
  <c r="AG25" i="1"/>
  <c r="AE25" i="1"/>
  <c r="I25" i="1" s="1"/>
  <c r="W25" i="1"/>
  <c r="V25" i="1"/>
  <c r="U25" i="1"/>
  <c r="N25" i="1"/>
  <c r="BU24" i="1"/>
  <c r="BT24" i="1"/>
  <c r="BR24" i="1"/>
  <c r="BS24" i="1" s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/>
  <c r="W24" i="1"/>
  <c r="V24" i="1"/>
  <c r="N24" i="1"/>
  <c r="BU23" i="1"/>
  <c r="BT23" i="1"/>
  <c r="BR23" i="1"/>
  <c r="BG23" i="1"/>
  <c r="BF23" i="1"/>
  <c r="BE23" i="1"/>
  <c r="BD23" i="1"/>
  <c r="BH23" i="1" s="1"/>
  <c r="BI23" i="1" s="1"/>
  <c r="BC23" i="1"/>
  <c r="AZ23" i="1"/>
  <c r="AX23" i="1"/>
  <c r="AS23" i="1"/>
  <c r="AL23" i="1"/>
  <c r="AM23" i="1" s="1"/>
  <c r="AG23" i="1"/>
  <c r="AE23" i="1" s="1"/>
  <c r="G23" i="1" s="1"/>
  <c r="Y23" i="1" s="1"/>
  <c r="W23" i="1"/>
  <c r="V23" i="1"/>
  <c r="N23" i="1"/>
  <c r="BU22" i="1"/>
  <c r="BT22" i="1"/>
  <c r="BR22" i="1"/>
  <c r="BS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H22" i="1" s="1"/>
  <c r="AV22" i="1" s="1"/>
  <c r="W22" i="1"/>
  <c r="V22" i="1"/>
  <c r="U22" i="1" s="1"/>
  <c r="N22" i="1"/>
  <c r="BU21" i="1"/>
  <c r="BT21" i="1"/>
  <c r="BS21" i="1"/>
  <c r="AU21" i="1" s="1"/>
  <c r="BR21" i="1"/>
  <c r="BG21" i="1"/>
  <c r="BF21" i="1"/>
  <c r="BE21" i="1"/>
  <c r="BD21" i="1"/>
  <c r="BH21" i="1" s="1"/>
  <c r="BI21" i="1" s="1"/>
  <c r="BC21" i="1"/>
  <c r="AX21" i="1" s="1"/>
  <c r="AZ21" i="1"/>
  <c r="AW21" i="1"/>
  <c r="AS21" i="1"/>
  <c r="AL21" i="1"/>
  <c r="AM21" i="1" s="1"/>
  <c r="AG21" i="1"/>
  <c r="AE21" i="1" s="1"/>
  <c r="I21" i="1" s="1"/>
  <c r="W21" i="1"/>
  <c r="V21" i="1"/>
  <c r="U21" i="1"/>
  <c r="N21" i="1"/>
  <c r="BU20" i="1"/>
  <c r="BT20" i="1"/>
  <c r="BR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AF20" i="1" s="1"/>
  <c r="W20" i="1"/>
  <c r="V20" i="1"/>
  <c r="N20" i="1"/>
  <c r="BU19" i="1"/>
  <c r="BT19" i="1"/>
  <c r="BR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I19" i="1" s="1"/>
  <c r="AF19" i="1"/>
  <c r="W19" i="1"/>
  <c r="V19" i="1"/>
  <c r="N19" i="1"/>
  <c r="L19" i="1"/>
  <c r="G19" i="1"/>
  <c r="Y19" i="1" s="1"/>
  <c r="AU29" i="1" l="1"/>
  <c r="Q29" i="1"/>
  <c r="AW29" i="1"/>
  <c r="Q27" i="1"/>
  <c r="R27" i="1" s="1"/>
  <c r="S27" i="1" s="1"/>
  <c r="U27" i="1"/>
  <c r="H19" i="1"/>
  <c r="AV19" i="1" s="1"/>
  <c r="U28" i="1"/>
  <c r="L22" i="1"/>
  <c r="BS19" i="1"/>
  <c r="Q19" i="1" s="1"/>
  <c r="U20" i="1"/>
  <c r="U23" i="1"/>
  <c r="BS23" i="1"/>
  <c r="Q23" i="1" s="1"/>
  <c r="R23" i="1" s="1"/>
  <c r="S23" i="1" s="1"/>
  <c r="Z23" i="1" s="1"/>
  <c r="U24" i="1"/>
  <c r="U26" i="1"/>
  <c r="BS26" i="1"/>
  <c r="AU26" i="1" s="1"/>
  <c r="AY26" i="1" s="1"/>
  <c r="BS28" i="1"/>
  <c r="AU28" i="1" s="1"/>
  <c r="AW28" i="1" s="1"/>
  <c r="U30" i="1"/>
  <c r="BS30" i="1"/>
  <c r="L21" i="1"/>
  <c r="H21" i="1"/>
  <c r="AV21" i="1" s="1"/>
  <c r="AY21" i="1" s="1"/>
  <c r="G21" i="1"/>
  <c r="AF21" i="1"/>
  <c r="AU22" i="1"/>
  <c r="AY22" i="1" s="1"/>
  <c r="Q22" i="1"/>
  <c r="Q26" i="1"/>
  <c r="U19" i="1"/>
  <c r="BS20" i="1"/>
  <c r="G22" i="1"/>
  <c r="AF22" i="1"/>
  <c r="I22" i="1"/>
  <c r="Q24" i="1"/>
  <c r="AU24" i="1"/>
  <c r="AW24" i="1" s="1"/>
  <c r="G26" i="1"/>
  <c r="AF26" i="1"/>
  <c r="I26" i="1"/>
  <c r="L29" i="1"/>
  <c r="H29" i="1"/>
  <c r="AV29" i="1" s="1"/>
  <c r="AY29" i="1" s="1"/>
  <c r="G29" i="1"/>
  <c r="AF29" i="1"/>
  <c r="AU30" i="1"/>
  <c r="AY30" i="1" s="1"/>
  <c r="Q30" i="1"/>
  <c r="R19" i="1"/>
  <c r="S19" i="1" s="1"/>
  <c r="O19" i="1" s="1"/>
  <c r="M19" i="1" s="1"/>
  <c r="P19" i="1" s="1"/>
  <c r="J19" i="1" s="1"/>
  <c r="K19" i="1" s="1"/>
  <c r="AU19" i="1"/>
  <c r="AY19" i="1" s="1"/>
  <c r="I20" i="1"/>
  <c r="L20" i="1"/>
  <c r="H20" i="1"/>
  <c r="AV20" i="1" s="1"/>
  <c r="G20" i="1"/>
  <c r="I24" i="1"/>
  <c r="L24" i="1"/>
  <c r="H24" i="1"/>
  <c r="AV24" i="1" s="1"/>
  <c r="G24" i="1"/>
  <c r="Q28" i="1"/>
  <c r="G30" i="1"/>
  <c r="AF30" i="1"/>
  <c r="I30" i="1"/>
  <c r="L25" i="1"/>
  <c r="H25" i="1"/>
  <c r="AV25" i="1" s="1"/>
  <c r="AY25" i="1" s="1"/>
  <c r="G25" i="1"/>
  <c r="AF25" i="1"/>
  <c r="R29" i="1"/>
  <c r="S29" i="1" s="1"/>
  <c r="Q21" i="1"/>
  <c r="AW22" i="1"/>
  <c r="AF23" i="1"/>
  <c r="I23" i="1"/>
  <c r="L23" i="1"/>
  <c r="H23" i="1"/>
  <c r="AV23" i="1" s="1"/>
  <c r="Q25" i="1"/>
  <c r="AF27" i="1"/>
  <c r="I27" i="1"/>
  <c r="L27" i="1"/>
  <c r="H27" i="1"/>
  <c r="AV27" i="1" s="1"/>
  <c r="AY27" i="1" s="1"/>
  <c r="I28" i="1"/>
  <c r="L28" i="1"/>
  <c r="H28" i="1"/>
  <c r="AV28" i="1" s="1"/>
  <c r="G28" i="1"/>
  <c r="Z29" i="1"/>
  <c r="AU23" i="1" l="1"/>
  <c r="AW23" i="1" s="1"/>
  <c r="AW30" i="1"/>
  <c r="AY24" i="1"/>
  <c r="AY23" i="1"/>
  <c r="Y20" i="1"/>
  <c r="Q20" i="1"/>
  <c r="AU20" i="1"/>
  <c r="AW20" i="1" s="1"/>
  <c r="R22" i="1"/>
  <c r="S22" i="1" s="1"/>
  <c r="AY28" i="1"/>
  <c r="T27" i="1"/>
  <c r="X27" i="1" s="1"/>
  <c r="AA27" i="1"/>
  <c r="R21" i="1"/>
  <c r="S21" i="1" s="1"/>
  <c r="R28" i="1"/>
  <c r="S28" i="1" s="1"/>
  <c r="Y24" i="1"/>
  <c r="AY20" i="1"/>
  <c r="Z19" i="1"/>
  <c r="AA19" i="1"/>
  <c r="T19" i="1"/>
  <c r="X19" i="1" s="1"/>
  <c r="O29" i="1"/>
  <c r="M29" i="1" s="1"/>
  <c r="P29" i="1" s="1"/>
  <c r="J29" i="1" s="1"/>
  <c r="K29" i="1" s="1"/>
  <c r="Y29" i="1"/>
  <c r="Z27" i="1"/>
  <c r="AW19" i="1"/>
  <c r="Y28" i="1"/>
  <c r="O28" i="1"/>
  <c r="M28" i="1" s="1"/>
  <c r="P28" i="1" s="1"/>
  <c r="J28" i="1" s="1"/>
  <c r="K28" i="1" s="1"/>
  <c r="Y26" i="1"/>
  <c r="AW26" i="1"/>
  <c r="Y25" i="1"/>
  <c r="O27" i="1"/>
  <c r="M27" i="1" s="1"/>
  <c r="P27" i="1" s="1"/>
  <c r="J27" i="1" s="1"/>
  <c r="K27" i="1" s="1"/>
  <c r="R30" i="1"/>
  <c r="S30" i="1" s="1"/>
  <c r="O30" i="1" s="1"/>
  <c r="M30" i="1" s="1"/>
  <c r="P30" i="1" s="1"/>
  <c r="J30" i="1" s="1"/>
  <c r="K30" i="1" s="1"/>
  <c r="R24" i="1"/>
  <c r="S24" i="1" s="1"/>
  <c r="R25" i="1"/>
  <c r="S25" i="1" s="1"/>
  <c r="T29" i="1"/>
  <c r="X29" i="1" s="1"/>
  <c r="AA29" i="1"/>
  <c r="AB29" i="1" s="1"/>
  <c r="Y30" i="1"/>
  <c r="O22" i="1"/>
  <c r="M22" i="1" s="1"/>
  <c r="P22" i="1" s="1"/>
  <c r="J22" i="1" s="1"/>
  <c r="K22" i="1" s="1"/>
  <c r="Y22" i="1"/>
  <c r="R26" i="1"/>
  <c r="S26" i="1" s="1"/>
  <c r="T23" i="1"/>
  <c r="X23" i="1" s="1"/>
  <c r="AA23" i="1"/>
  <c r="AB23" i="1" s="1"/>
  <c r="O23" i="1"/>
  <c r="M23" i="1" s="1"/>
  <c r="P23" i="1" s="1"/>
  <c r="J23" i="1" s="1"/>
  <c r="K23" i="1" s="1"/>
  <c r="O21" i="1"/>
  <c r="M21" i="1" s="1"/>
  <c r="P21" i="1" s="1"/>
  <c r="J21" i="1" s="1"/>
  <c r="K21" i="1" s="1"/>
  <c r="Y21" i="1"/>
  <c r="AB19" i="1" l="1"/>
  <c r="AA26" i="1"/>
  <c r="T26" i="1"/>
  <c r="X26" i="1" s="1"/>
  <c r="Z26" i="1"/>
  <c r="T24" i="1"/>
  <c r="X24" i="1" s="1"/>
  <c r="AA24" i="1"/>
  <c r="Z24" i="1"/>
  <c r="O24" i="1"/>
  <c r="M24" i="1" s="1"/>
  <c r="P24" i="1" s="1"/>
  <c r="J24" i="1" s="1"/>
  <c r="K24" i="1" s="1"/>
  <c r="T21" i="1"/>
  <c r="X21" i="1" s="1"/>
  <c r="AA21" i="1"/>
  <c r="Z21" i="1"/>
  <c r="R20" i="1"/>
  <c r="S20" i="1" s="1"/>
  <c r="O26" i="1"/>
  <c r="M26" i="1" s="1"/>
  <c r="P26" i="1" s="1"/>
  <c r="J26" i="1" s="1"/>
  <c r="K26" i="1" s="1"/>
  <c r="AA30" i="1"/>
  <c r="T30" i="1"/>
  <c r="X30" i="1" s="1"/>
  <c r="Z30" i="1"/>
  <c r="T25" i="1"/>
  <c r="X25" i="1" s="1"/>
  <c r="AA25" i="1"/>
  <c r="Z25" i="1"/>
  <c r="O25" i="1"/>
  <c r="M25" i="1" s="1"/>
  <c r="P25" i="1" s="1"/>
  <c r="J25" i="1" s="1"/>
  <c r="K25" i="1" s="1"/>
  <c r="T28" i="1"/>
  <c r="X28" i="1" s="1"/>
  <c r="AA28" i="1"/>
  <c r="Z28" i="1"/>
  <c r="AB27" i="1"/>
  <c r="AA22" i="1"/>
  <c r="T22" i="1"/>
  <c r="X22" i="1" s="1"/>
  <c r="Z22" i="1"/>
  <c r="AB21" i="1" l="1"/>
  <c r="AB22" i="1"/>
  <c r="T20" i="1"/>
  <c r="X20" i="1" s="1"/>
  <c r="AA20" i="1"/>
  <c r="Z20" i="1"/>
  <c r="O20" i="1"/>
  <c r="M20" i="1" s="1"/>
  <c r="P20" i="1" s="1"/>
  <c r="J20" i="1" s="1"/>
  <c r="K20" i="1" s="1"/>
  <c r="AB28" i="1"/>
  <c r="AB25" i="1"/>
  <c r="AB30" i="1"/>
  <c r="AB24" i="1"/>
  <c r="AB26" i="1"/>
  <c r="AB20" i="1" l="1"/>
</calcChain>
</file>

<file path=xl/sharedStrings.xml><?xml version="1.0" encoding="utf-8"?>
<sst xmlns="http://schemas.openxmlformats.org/spreadsheetml/2006/main" count="677" uniqueCount="362">
  <si>
    <t>File opened</t>
  </si>
  <si>
    <t>2020-09-08 13:06:17</t>
  </si>
  <si>
    <t>Console s/n</t>
  </si>
  <si>
    <t>68C-811864</t>
  </si>
  <si>
    <t>Console ver</t>
  </si>
  <si>
    <t>Bluestem v.1.4.05</t>
  </si>
  <si>
    <t>Scripts ver</t>
  </si>
  <si>
    <t>2020.04  1.4.05, May 2020</t>
  </si>
  <si>
    <t>Head s/n</t>
  </si>
  <si>
    <t>68H-711854</t>
  </si>
  <si>
    <t>Head ver</t>
  </si>
  <si>
    <t>1.4.2</t>
  </si>
  <si>
    <t>Head cal</t>
  </si>
  <si>
    <t>{"h2oaspanconc2": "0", "co2aspan2b": "0.184993", "h2obspanconc2": "0", "flowazero": "0.31688", "ssa_ref": "40350.2", "tazero": "0.0108032", "co2bspan1": "0.960927", "co2bspan2": "-0.0284272", "flowmeterzero": "1.00721", "h2obspan2b": "0.102276", "h2oaspanconc1": "19.41", "co2bspanconc2": "298.9", "h2obspan2": "0", "h2obspanconc1": "19.41", "h2obzero": "1.00493", "h2oaspan2": "0", "h2obspan1": "1.0322", "tbzero": "0.0729084", "co2bzero": "0.931309", "co2aspanconc1": "993", "co2bspan2a": "0.193642", "chamberpressurezero": "2.6448", "co2aspan2": "-0.0272619", "co2azero": "0.929293", "co2bspan2b": "0.185009", "co2aspan1": "0.965871", "h2oaspan1": "1.04034", "ssb_ref": "38583.5", "co2aspanconc2": "298.9", "h2oaspan2a": "0.0983196", "h2oazero": "1.03379", "co2aspan2a": "0.192577", "oxygen": "21", "co2bspanconc1": "993", "flowbzero": "0.29228", "h2obspan2a": "0.099086", "h2oaspan2b": "0.102286"}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</si>
  <si>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</si>
  <si>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</si>
  <si>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</si>
  <si>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</si>
  <si>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</si>
  <si>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</si>
  <si>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</si>
  <si>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</si>
  <si>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</si>
  <si>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13:06:17</t>
  </si>
  <si>
    <t>Stability Definition:	CO2_s (Meas): Slp&lt;1 Per=20	H2O_s (Meas): Slp&lt;0.5 Per=20	H2O_r (Meas): Slp&lt;0.5 Per=20	CO2_r (Meas):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</si>
  <si>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</si>
  <si>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</si>
  <si>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</si>
  <si>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</si>
  <si>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</si>
  <si>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</si>
  <si>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</si>
  <si>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</si>
  <si>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</si>
  <si>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</si>
  <si>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</si>
  <si>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</si>
  <si>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</si>
  <si>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</si>
  <si>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</si>
  <si>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</si>
  <si>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</si>
  <si>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</si>
  <si>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</si>
  <si>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</si>
  <si>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</si>
  <si>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</si>
  <si>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</si>
  <si>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</si>
  <si>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</si>
  <si>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</si>
  <si>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</si>
  <si>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</si>
  <si>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</si>
  <si>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</si>
  <si>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</si>
  <si>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</si>
  <si>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</si>
  <si>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</si>
  <si>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</si>
  <si>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</si>
  <si>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</si>
  <si>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</si>
  <si>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</si>
  <si>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</si>
  <si>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</si>
  <si>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</si>
  <si>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</si>
  <si>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</si>
  <si>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</si>
  <si>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</si>
  <si>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</si>
  <si>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</si>
  <si>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</si>
  <si>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</si>
  <si>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</si>
  <si>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</si>
  <si>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</si>
  <si>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</si>
  <si>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</si>
  <si>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3.23067 78.3327 381.908 628.775 867.857 1086.98 1228.6 1310.41</t>
  </si>
  <si>
    <t>Fs_true</t>
  </si>
  <si>
    <t>0.526052 101.966 403.858 601.355 800.828 1000.03 1201.21 1400.78</t>
  </si>
  <si>
    <t>leak_wt</t>
  </si>
  <si>
    <t>Sys</t>
  </si>
  <si>
    <t>GasEx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</si>
  <si>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</si>
  <si>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</si>
  <si>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</si>
  <si>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</si>
  <si>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</si>
  <si>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</si>
  <si>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</si>
  <si>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</si>
  <si>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</si>
  <si>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</si>
  <si>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</si>
  <si>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</si>
  <si>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</si>
  <si>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</si>
  <si>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</si>
  <si>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</si>
  <si>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</si>
  <si>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</si>
  <si>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</si>
  <si>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</si>
  <si>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</si>
  <si>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</si>
  <si>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</si>
  <si>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</si>
  <si>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</si>
  <si>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</si>
  <si>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</si>
  <si>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</si>
  <si>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</si>
  <si>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</si>
  <si>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</si>
  <si>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</si>
  <si>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</si>
  <si>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</si>
  <si>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</si>
  <si>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</si>
  <si>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</si>
  <si>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</si>
  <si>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</si>
  <si>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</si>
  <si>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</si>
  <si>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</si>
  <si>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</si>
  <si>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</si>
  <si>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</si>
  <si>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</si>
  <si>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</si>
  <si>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</si>
  <si>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</si>
  <si>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</si>
  <si>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</si>
  <si>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</si>
  <si>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</si>
  <si>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</si>
  <si>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</si>
  <si>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</si>
  <si>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</si>
  <si>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</si>
  <si>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</si>
  <si>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</si>
  <si>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</si>
  <si>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</si>
  <si>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</si>
  <si>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</si>
  <si>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</si>
  <si>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</si>
  <si>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</si>
  <si>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</si>
  <si>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</si>
  <si>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</si>
  <si>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</si>
  <si>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</si>
  <si>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</si>
  <si>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</si>
  <si>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</si>
  <si>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</si>
  <si>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</si>
  <si>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</si>
  <si>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</si>
  <si>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</si>
  <si>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</si>
  <si>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</si>
  <si>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</si>
  <si>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</si>
  <si>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</si>
  <si>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</si>
  <si>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</si>
  <si>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</si>
  <si>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</si>
  <si>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</si>
  <si>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</si>
  <si>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</si>
  <si>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</si>
  <si>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</si>
  <si>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</si>
  <si>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</si>
  <si>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</si>
  <si>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</si>
  <si>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</si>
  <si>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</si>
  <si>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</si>
  <si>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</si>
  <si>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</si>
  <si>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</si>
  <si>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</si>
  <si>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</si>
  <si>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</si>
  <si>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</si>
  <si>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</si>
  <si>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</si>
  <si>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</si>
  <si>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</si>
  <si>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</si>
  <si>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</si>
  <si>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</si>
  <si>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</si>
  <si>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</si>
  <si>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</si>
  <si>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</si>
  <si>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</si>
  <si>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</si>
  <si>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</si>
  <si>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</si>
  <si>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</si>
  <si>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</si>
  <si>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</si>
  <si>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</si>
  <si>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</si>
  <si>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</si>
  <si>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</si>
  <si>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</si>
  <si>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</si>
  <si>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</si>
  <si>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</si>
  <si>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</si>
  <si>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</si>
  <si>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</si>
  <si>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</si>
  <si>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</si>
  <si>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</si>
  <si>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</si>
  <si>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</si>
  <si>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</si>
  <si>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</si>
  <si>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</si>
  <si>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</si>
  <si>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</si>
  <si>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</si>
  <si>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</si>
  <si>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</si>
  <si>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</si>
  <si>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</si>
  <si>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</si>
  <si>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</si>
  <si>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</si>
  <si>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</si>
  <si>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</si>
  <si>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</si>
  <si>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</si>
  <si>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</si>
  <si>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</si>
  <si>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</si>
  <si>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</si>
  <si>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</si>
  <si>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</si>
  <si>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</si>
  <si>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</si>
  <si>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</si>
  <si>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</si>
  <si>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</si>
  <si>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</si>
  <si>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</si>
  <si>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</si>
  <si>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</si>
  <si>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</si>
  <si>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</si>
  <si>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</si>
  <si>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</si>
  <si>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</si>
  <si>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</si>
  <si>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</si>
  <si>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</si>
  <si>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</si>
  <si>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</si>
  <si>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</si>
  <si>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</si>
  <si>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</si>
  <si>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</si>
  <si>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</si>
  <si>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</si>
  <si>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</si>
  <si>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</si>
  <si>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</si>
  <si>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</si>
  <si>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</si>
  <si>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</si>
  <si>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</si>
  <si>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</si>
  <si>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</si>
  <si>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</si>
  <si>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</si>
  <si>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</si>
  <si>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</si>
  <si>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</si>
  <si>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</si>
  <si>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</si>
  <si>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</si>
  <si>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</si>
  <si>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</si>
  <si>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</si>
  <si>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</si>
  <si>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min</t>
  </si>
  <si>
    <t>MPF-1494-20200908-11_57_17</t>
  </si>
  <si>
    <t>0: Broadleaf</t>
  </si>
  <si>
    <t>3/4</t>
  </si>
  <si>
    <t>20200908 13:35:32</t>
  </si>
  <si>
    <t>13:35:32</t>
  </si>
  <si>
    <t>MPF-1497-20200908-13_35_17</t>
  </si>
  <si>
    <t>DARK-1498-20200908-13_35_19</t>
  </si>
  <si>
    <t>13:35:04</t>
  </si>
  <si>
    <t>4/4</t>
  </si>
  <si>
    <t>20200908 13:36:54</t>
  </si>
  <si>
    <t>13:36:54</t>
  </si>
  <si>
    <t>MPF-1499-20200908-13_36_39</t>
  </si>
  <si>
    <t>DARK-1500-20200908-13_36_41</t>
  </si>
  <si>
    <t>13:36:27</t>
  </si>
  <si>
    <t>20200908 13:38:19</t>
  </si>
  <si>
    <t>13:38:19</t>
  </si>
  <si>
    <t>MPF-1501-20200908-13_38_04</t>
  </si>
  <si>
    <t>DARK-1502-20200908-13_38_06</t>
  </si>
  <si>
    <t>13:37:52</t>
  </si>
  <si>
    <t>20200908 13:39:44</t>
  </si>
  <si>
    <t>13:39:44</t>
  </si>
  <si>
    <t>MPF-1503-20200908-13_39_29</t>
  </si>
  <si>
    <t>DARK-1504-20200908-13_39_31</t>
  </si>
  <si>
    <t>13:39:16</t>
  </si>
  <si>
    <t>20200908 13:41:08</t>
  </si>
  <si>
    <t>13:41:08</t>
  </si>
  <si>
    <t>MPF-1505-20200908-13_40_53</t>
  </si>
  <si>
    <t>DARK-1506-20200908-13_40_55</t>
  </si>
  <si>
    <t>13:40:41</t>
  </si>
  <si>
    <t>20200908 13:42:36</t>
  </si>
  <si>
    <t>13:42:36</t>
  </si>
  <si>
    <t>MPF-1507-20200908-13_42_21</t>
  </si>
  <si>
    <t>DARK-1508-20200908-13_42_23</t>
  </si>
  <si>
    <t>13:42:04</t>
  </si>
  <si>
    <t>20200908 13:44:01</t>
  </si>
  <si>
    <t>13:44:01</t>
  </si>
  <si>
    <t>MPF-1509-20200908-13_43_46</t>
  </si>
  <si>
    <t>DARK-1510-20200908-13_43_48</t>
  </si>
  <si>
    <t>13:43:31</t>
  </si>
  <si>
    <t>20200908 13:45:24</t>
  </si>
  <si>
    <t>13:45:24</t>
  </si>
  <si>
    <t>MPF-1511-20200908-13_45_09</t>
  </si>
  <si>
    <t>DARK-1512-20200908-13_45_11</t>
  </si>
  <si>
    <t>13:44:57</t>
  </si>
  <si>
    <t>20200908 13:46:46</t>
  </si>
  <si>
    <t>13:46:46</t>
  </si>
  <si>
    <t>MPF-1513-20200908-13_46_31</t>
  </si>
  <si>
    <t>DARK-1514-20200908-13_46_33</t>
  </si>
  <si>
    <t>13:46:20</t>
  </si>
  <si>
    <t>20200908 13:48:11</t>
  </si>
  <si>
    <t>13:48:11</t>
  </si>
  <si>
    <t>MPF-1515-20200908-13_47_55</t>
  </si>
  <si>
    <t>DARK-1516-20200908-13_47_58</t>
  </si>
  <si>
    <t>13:47:38</t>
  </si>
  <si>
    <t>20200908 13:49:39</t>
  </si>
  <si>
    <t>13:49:39</t>
  </si>
  <si>
    <t>MPF-1517-20200908-13_49_23</t>
  </si>
  <si>
    <t>-</t>
  </si>
  <si>
    <t>13:49:13</t>
  </si>
  <si>
    <t>20200908 14:18:18</t>
  </si>
  <si>
    <t>14:18:18</t>
  </si>
  <si>
    <t>MPF-1518-20200908-14_18_03</t>
  </si>
  <si>
    <t>14:18:35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</si>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</sst>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A30"/>
  <sheetViews>
    <sheetView tabSelected="1" topLeftCell="Z15" workbookViewId="0">
      <selection activeCell="AR18" sqref="AR18"/>
    </sheetView>
  </sheetViews>
  <sheetFormatPr defaultRowHeight="14.5" x14ac:dyDescent="0.35"/>
  <sheetData>
    <row r="2" spans="1:183" x14ac:dyDescent="0.35">
      <c r="A2" t="s">
        <v>25</v>
      </c>
      <c r="B2" t="s">
        <v>26</v>
      </c>
      <c r="C2" t="s">
        <v>28</v>
      </c>
    </row>
    <row r="3" spans="1:183" x14ac:dyDescent="0.35">
      <c r="B3" t="s">
        <v>27</v>
      </c>
      <c r="C3" t="s">
        <v>29</v>
      </c>
    </row>
    <row r="4" spans="1:183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83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83" x14ac:dyDescent="0.35">
      <c r="A6" t="s">
        <v>42</v>
      </c>
      <c r="B6" t="s">
        <v>43</v>
      </c>
    </row>
    <row r="7" spans="1:183" x14ac:dyDescent="0.35">
      <c r="B7">
        <v>2</v>
      </c>
    </row>
    <row r="8" spans="1:183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83" x14ac:dyDescent="0.35">
      <c r="B9">
        <v>0</v>
      </c>
      <c r="C9">
        <v>1</v>
      </c>
      <c r="D9">
        <v>0</v>
      </c>
      <c r="E9">
        <v>0</v>
      </c>
    </row>
    <row r="10" spans="1:183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83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83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8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8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83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83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88</v>
      </c>
      <c r="BO16" t="s">
        <v>88</v>
      </c>
      <c r="BP16" t="s">
        <v>88</v>
      </c>
      <c r="BQ16" t="s">
        <v>88</v>
      </c>
      <c r="BR16" t="s">
        <v>89</v>
      </c>
      <c r="BS16" t="s">
        <v>89</v>
      </c>
      <c r="BT16" t="s">
        <v>89</v>
      </c>
      <c r="BU16" t="s">
        <v>89</v>
      </c>
      <c r="BV16" t="s">
        <v>42</v>
      </c>
      <c r="BW16" t="s">
        <v>42</v>
      </c>
      <c r="BX16" t="s">
        <v>42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91</v>
      </c>
      <c r="DG16" t="s">
        <v>91</v>
      </c>
      <c r="DH16" t="s">
        <v>91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94</v>
      </c>
      <c r="EB16" t="s">
        <v>94</v>
      </c>
      <c r="EC16" t="s">
        <v>94</v>
      </c>
      <c r="ED16" t="s">
        <v>94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95</v>
      </c>
      <c r="EU16" t="s">
        <v>95</v>
      </c>
      <c r="EV16" t="s">
        <v>95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96</v>
      </c>
      <c r="FX16" t="s">
        <v>96</v>
      </c>
      <c r="FY16" t="s">
        <v>96</v>
      </c>
      <c r="FZ16" t="s">
        <v>96</v>
      </c>
      <c r="GA16" t="s">
        <v>96</v>
      </c>
    </row>
    <row r="17" spans="1:183" x14ac:dyDescent="0.35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86</v>
      </c>
      <c r="AD17" t="s">
        <v>125</v>
      </c>
      <c r="AE17" t="s">
        <v>126</v>
      </c>
      <c r="AF17" t="s">
        <v>127</v>
      </c>
      <c r="AG17" t="s">
        <v>128</v>
      </c>
      <c r="AH17" t="s">
        <v>129</v>
      </c>
      <c r="AI17" t="s">
        <v>130</v>
      </c>
      <c r="AJ17" t="s">
        <v>131</v>
      </c>
      <c r="AK17" t="s">
        <v>132</v>
      </c>
      <c r="AL17" t="s">
        <v>133</v>
      </c>
      <c r="AM17" t="s">
        <v>134</v>
      </c>
      <c r="AN17" t="s">
        <v>135</v>
      </c>
      <c r="AO17" t="s">
        <v>136</v>
      </c>
      <c r="AP17" t="s">
        <v>137</v>
      </c>
      <c r="AQ17" t="s">
        <v>138</v>
      </c>
      <c r="AR17" t="s">
        <v>361</v>
      </c>
      <c r="AS17" t="s">
        <v>139</v>
      </c>
      <c r="AT17" t="s">
        <v>140</v>
      </c>
      <c r="AU17" t="s">
        <v>141</v>
      </c>
      <c r="AV17" t="s">
        <v>142</v>
      </c>
      <c r="AW17" t="s">
        <v>143</v>
      </c>
      <c r="AX17" t="s">
        <v>144</v>
      </c>
      <c r="AY17" t="s">
        <v>145</v>
      </c>
      <c r="AZ17" t="s">
        <v>146</v>
      </c>
      <c r="BA17" t="s">
        <v>147</v>
      </c>
      <c r="BB17" t="s">
        <v>148</v>
      </c>
      <c r="BC17" t="s">
        <v>149</v>
      </c>
      <c r="BD17" t="s">
        <v>150</v>
      </c>
      <c r="BE17" t="s">
        <v>151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102</v>
      </c>
      <c r="BZ17" t="s">
        <v>171</v>
      </c>
      <c r="CA17" t="s">
        <v>172</v>
      </c>
      <c r="CB17" t="s">
        <v>173</v>
      </c>
      <c r="CC17" t="s">
        <v>174</v>
      </c>
      <c r="CD17" t="s">
        <v>175</v>
      </c>
      <c r="CE17" t="s">
        <v>176</v>
      </c>
      <c r="CF17" t="s">
        <v>177</v>
      </c>
      <c r="CG17" t="s">
        <v>178</v>
      </c>
      <c r="CH17" t="s">
        <v>179</v>
      </c>
      <c r="CI17" t="s">
        <v>180</v>
      </c>
      <c r="CJ17" t="s">
        <v>181</v>
      </c>
      <c r="CK17" t="s">
        <v>182</v>
      </c>
      <c r="CL17" t="s">
        <v>183</v>
      </c>
      <c r="CM17" t="s">
        <v>184</v>
      </c>
      <c r="CN17" t="s">
        <v>185</v>
      </c>
      <c r="CO17" t="s">
        <v>186</v>
      </c>
      <c r="CP17" t="s">
        <v>187</v>
      </c>
      <c r="CQ17" t="s">
        <v>188</v>
      </c>
      <c r="CR17" t="s">
        <v>189</v>
      </c>
      <c r="CS17" t="s">
        <v>190</v>
      </c>
      <c r="CT17" t="s">
        <v>191</v>
      </c>
      <c r="CU17" t="s">
        <v>192</v>
      </c>
      <c r="CV17" t="s">
        <v>193</v>
      </c>
      <c r="CW17" t="s">
        <v>194</v>
      </c>
      <c r="CX17" t="s">
        <v>195</v>
      </c>
      <c r="CY17" t="s">
        <v>196</v>
      </c>
      <c r="CZ17" t="s">
        <v>197</v>
      </c>
      <c r="DA17" t="s">
        <v>198</v>
      </c>
      <c r="DB17" t="s">
        <v>199</v>
      </c>
      <c r="DC17" t="s">
        <v>200</v>
      </c>
      <c r="DD17" t="s">
        <v>201</v>
      </c>
      <c r="DE17" t="s">
        <v>202</v>
      </c>
      <c r="DF17" t="s">
        <v>203</v>
      </c>
      <c r="DG17" t="s">
        <v>204</v>
      </c>
      <c r="DH17" t="s">
        <v>205</v>
      </c>
      <c r="DI17" t="s">
        <v>206</v>
      </c>
      <c r="DJ17" t="s">
        <v>207</v>
      </c>
      <c r="DK17" t="s">
        <v>208</v>
      </c>
      <c r="DL17" t="s">
        <v>209</v>
      </c>
      <c r="DM17" t="s">
        <v>210</v>
      </c>
      <c r="DN17" t="s">
        <v>98</v>
      </c>
      <c r="DO17" t="s">
        <v>101</v>
      </c>
      <c r="DP17" t="s">
        <v>211</v>
      </c>
      <c r="DQ17" t="s">
        <v>212</v>
      </c>
      <c r="DR17" t="s">
        <v>213</v>
      </c>
      <c r="DS17" t="s">
        <v>214</v>
      </c>
      <c r="DT17" t="s">
        <v>215</v>
      </c>
      <c r="DU17" t="s">
        <v>216</v>
      </c>
      <c r="DV17" t="s">
        <v>217</v>
      </c>
      <c r="DW17" t="s">
        <v>218</v>
      </c>
      <c r="DX17" t="s">
        <v>219</v>
      </c>
      <c r="DY17" t="s">
        <v>220</v>
      </c>
      <c r="DZ17" t="s">
        <v>221</v>
      </c>
      <c r="EA17" t="s">
        <v>222</v>
      </c>
      <c r="EB17" t="s">
        <v>223</v>
      </c>
      <c r="EC17" t="s">
        <v>224</v>
      </c>
      <c r="ED17" t="s">
        <v>225</v>
      </c>
      <c r="EE17" t="s">
        <v>226</v>
      </c>
      <c r="EF17" t="s">
        <v>227</v>
      </c>
      <c r="EG17" t="s">
        <v>228</v>
      </c>
      <c r="EH17" t="s">
        <v>229</v>
      </c>
      <c r="EI17" t="s">
        <v>230</v>
      </c>
      <c r="EJ17" t="s">
        <v>231</v>
      </c>
      <c r="EK17" t="s">
        <v>232</v>
      </c>
      <c r="EL17" t="s">
        <v>233</v>
      </c>
      <c r="EM17" t="s">
        <v>234</v>
      </c>
      <c r="EN17" t="s">
        <v>235</v>
      </c>
      <c r="EO17" t="s">
        <v>236</v>
      </c>
      <c r="EP17" t="s">
        <v>237</v>
      </c>
      <c r="EQ17" t="s">
        <v>238</v>
      </c>
      <c r="ER17" t="s">
        <v>239</v>
      </c>
      <c r="ES17" t="s">
        <v>240</v>
      </c>
      <c r="ET17" t="s">
        <v>241</v>
      </c>
      <c r="EU17" t="s">
        <v>242</v>
      </c>
      <c r="EV17" t="s">
        <v>243</v>
      </c>
      <c r="EW17" t="s">
        <v>244</v>
      </c>
      <c r="EX17" t="s">
        <v>245</v>
      </c>
      <c r="EY17" t="s">
        <v>246</v>
      </c>
      <c r="EZ17" t="s">
        <v>247</v>
      </c>
      <c r="FA17" t="s">
        <v>248</v>
      </c>
      <c r="FB17" t="s">
        <v>249</v>
      </c>
      <c r="FC17" t="s">
        <v>250</v>
      </c>
      <c r="FD17" t="s">
        <v>251</v>
      </c>
      <c r="FE17" t="s">
        <v>252</v>
      </c>
      <c r="FF17" t="s">
        <v>253</v>
      </c>
      <c r="FG17" t="s">
        <v>254</v>
      </c>
      <c r="FH17" t="s">
        <v>255</v>
      </c>
      <c r="FI17" t="s">
        <v>256</v>
      </c>
      <c r="FJ17" t="s">
        <v>257</v>
      </c>
      <c r="FK17" t="s">
        <v>258</v>
      </c>
      <c r="FL17" t="s">
        <v>259</v>
      </c>
      <c r="FM17" t="s">
        <v>260</v>
      </c>
      <c r="FN17" t="s">
        <v>261</v>
      </c>
      <c r="FO17" t="s">
        <v>262</v>
      </c>
      <c r="FP17" t="s">
        <v>263</v>
      </c>
      <c r="FQ17" t="s">
        <v>264</v>
      </c>
      <c r="FR17" t="s">
        <v>265</v>
      </c>
      <c r="FS17" t="s">
        <v>266</v>
      </c>
      <c r="FT17" t="s">
        <v>267</v>
      </c>
      <c r="FU17" t="s">
        <v>268</v>
      </c>
      <c r="FV17" t="s">
        <v>269</v>
      </c>
      <c r="FW17" t="s">
        <v>270</v>
      </c>
      <c r="FX17" t="s">
        <v>271</v>
      </c>
      <c r="FY17" t="s">
        <v>272</v>
      </c>
      <c r="FZ17" t="s">
        <v>273</v>
      </c>
      <c r="GA17" t="s">
        <v>274</v>
      </c>
    </row>
    <row r="18" spans="1:183" x14ac:dyDescent="0.35">
      <c r="B18" t="s">
        <v>275</v>
      </c>
      <c r="C18" t="s">
        <v>275</v>
      </c>
      <c r="F18" t="s">
        <v>275</v>
      </c>
      <c r="G18" t="s">
        <v>276</v>
      </c>
      <c r="H18" t="s">
        <v>277</v>
      </c>
      <c r="I18" t="s">
        <v>278</v>
      </c>
      <c r="J18" t="s">
        <v>278</v>
      </c>
      <c r="K18" t="s">
        <v>178</v>
      </c>
      <c r="L18" t="s">
        <v>178</v>
      </c>
      <c r="M18" t="s">
        <v>276</v>
      </c>
      <c r="N18" t="s">
        <v>276</v>
      </c>
      <c r="O18" t="s">
        <v>276</v>
      </c>
      <c r="P18" t="s">
        <v>276</v>
      </c>
      <c r="Q18" t="s">
        <v>279</v>
      </c>
      <c r="R18" t="s">
        <v>280</v>
      </c>
      <c r="S18" t="s">
        <v>280</v>
      </c>
      <c r="T18" t="s">
        <v>281</v>
      </c>
      <c r="U18" t="s">
        <v>282</v>
      </c>
      <c r="V18" t="s">
        <v>281</v>
      </c>
      <c r="W18" t="s">
        <v>281</v>
      </c>
      <c r="X18" t="s">
        <v>281</v>
      </c>
      <c r="Y18" t="s">
        <v>279</v>
      </c>
      <c r="Z18" t="s">
        <v>279</v>
      </c>
      <c r="AA18" t="s">
        <v>279</v>
      </c>
      <c r="AB18" t="s">
        <v>279</v>
      </c>
      <c r="AC18" t="s">
        <v>283</v>
      </c>
      <c r="AD18" t="s">
        <v>282</v>
      </c>
      <c r="AF18" t="s">
        <v>282</v>
      </c>
      <c r="AG18" t="s">
        <v>283</v>
      </c>
      <c r="AN18" t="s">
        <v>277</v>
      </c>
      <c r="AU18" t="s">
        <v>277</v>
      </c>
      <c r="AV18" t="s">
        <v>277</v>
      </c>
      <c r="AW18" t="s">
        <v>277</v>
      </c>
      <c r="AY18" t="s">
        <v>284</v>
      </c>
      <c r="BK18" t="s">
        <v>285</v>
      </c>
      <c r="BL18" t="s">
        <v>285</v>
      </c>
      <c r="BM18" t="s">
        <v>285</v>
      </c>
      <c r="BN18" t="s">
        <v>277</v>
      </c>
      <c r="BP18" t="s">
        <v>286</v>
      </c>
      <c r="BR18" t="s">
        <v>277</v>
      </c>
      <c r="BS18" t="s">
        <v>277</v>
      </c>
      <c r="BU18" t="s">
        <v>287</v>
      </c>
      <c r="BV18" t="s">
        <v>288</v>
      </c>
      <c r="BY18" t="s">
        <v>275</v>
      </c>
      <c r="BZ18" t="s">
        <v>278</v>
      </c>
      <c r="CA18" t="s">
        <v>278</v>
      </c>
      <c r="CB18" t="s">
        <v>289</v>
      </c>
      <c r="CC18" t="s">
        <v>289</v>
      </c>
      <c r="CD18" t="s">
        <v>278</v>
      </c>
      <c r="CE18" t="s">
        <v>289</v>
      </c>
      <c r="CF18" t="s">
        <v>283</v>
      </c>
      <c r="CG18" t="s">
        <v>281</v>
      </c>
      <c r="CH18" t="s">
        <v>281</v>
      </c>
      <c r="CI18" t="s">
        <v>280</v>
      </c>
      <c r="CJ18" t="s">
        <v>280</v>
      </c>
      <c r="CK18" t="s">
        <v>280</v>
      </c>
      <c r="CL18" t="s">
        <v>280</v>
      </c>
      <c r="CM18" t="s">
        <v>280</v>
      </c>
      <c r="CN18" t="s">
        <v>290</v>
      </c>
      <c r="CO18" t="s">
        <v>277</v>
      </c>
      <c r="CP18" t="s">
        <v>277</v>
      </c>
      <c r="CQ18" t="s">
        <v>277</v>
      </c>
      <c r="CV18" t="s">
        <v>277</v>
      </c>
      <c r="CY18" t="s">
        <v>280</v>
      </c>
      <c r="CZ18" t="s">
        <v>280</v>
      </c>
      <c r="DA18" t="s">
        <v>280</v>
      </c>
      <c r="DB18" t="s">
        <v>280</v>
      </c>
      <c r="DC18" t="s">
        <v>280</v>
      </c>
      <c r="DD18" t="s">
        <v>277</v>
      </c>
      <c r="DE18" t="s">
        <v>277</v>
      </c>
      <c r="DF18" t="s">
        <v>277</v>
      </c>
      <c r="DG18" t="s">
        <v>275</v>
      </c>
      <c r="DJ18" t="s">
        <v>291</v>
      </c>
      <c r="DK18" t="s">
        <v>291</v>
      </c>
      <c r="DM18" t="s">
        <v>275</v>
      </c>
      <c r="DN18" t="s">
        <v>292</v>
      </c>
      <c r="DP18" t="s">
        <v>275</v>
      </c>
      <c r="DQ18" t="s">
        <v>275</v>
      </c>
      <c r="DS18" t="s">
        <v>293</v>
      </c>
      <c r="DT18" t="s">
        <v>294</v>
      </c>
      <c r="DU18" t="s">
        <v>293</v>
      </c>
      <c r="DV18" t="s">
        <v>294</v>
      </c>
      <c r="DW18" t="s">
        <v>293</v>
      </c>
      <c r="DX18" t="s">
        <v>294</v>
      </c>
      <c r="DY18" t="s">
        <v>282</v>
      </c>
      <c r="DZ18" t="s">
        <v>282</v>
      </c>
      <c r="EA18" t="s">
        <v>278</v>
      </c>
      <c r="EB18" t="s">
        <v>295</v>
      </c>
      <c r="EC18" t="s">
        <v>278</v>
      </c>
      <c r="EE18" t="s">
        <v>278</v>
      </c>
      <c r="EF18" t="s">
        <v>295</v>
      </c>
      <c r="EG18" t="s">
        <v>278</v>
      </c>
      <c r="EI18" t="s">
        <v>289</v>
      </c>
      <c r="EJ18" t="s">
        <v>296</v>
      </c>
      <c r="EK18" t="s">
        <v>289</v>
      </c>
      <c r="EM18" t="s">
        <v>289</v>
      </c>
      <c r="EN18" t="s">
        <v>296</v>
      </c>
      <c r="EO18" t="s">
        <v>289</v>
      </c>
      <c r="ET18" t="s">
        <v>282</v>
      </c>
      <c r="EU18" t="s">
        <v>282</v>
      </c>
      <c r="EV18" t="s">
        <v>293</v>
      </c>
      <c r="EW18" t="s">
        <v>294</v>
      </c>
      <c r="EX18" t="s">
        <v>294</v>
      </c>
      <c r="FB18" t="s">
        <v>294</v>
      </c>
      <c r="FF18" t="s">
        <v>278</v>
      </c>
      <c r="FG18" t="s">
        <v>278</v>
      </c>
      <c r="FH18" t="s">
        <v>289</v>
      </c>
      <c r="FI18" t="s">
        <v>289</v>
      </c>
      <c r="FJ18" t="s">
        <v>297</v>
      </c>
      <c r="FK18" t="s">
        <v>297</v>
      </c>
      <c r="FM18" t="s">
        <v>283</v>
      </c>
      <c r="FN18" t="s">
        <v>283</v>
      </c>
      <c r="FO18" t="s">
        <v>280</v>
      </c>
      <c r="FP18" t="s">
        <v>280</v>
      </c>
      <c r="FQ18" t="s">
        <v>280</v>
      </c>
      <c r="FR18" t="s">
        <v>280</v>
      </c>
      <c r="FS18" t="s">
        <v>280</v>
      </c>
      <c r="FT18" t="s">
        <v>282</v>
      </c>
      <c r="FU18" t="s">
        <v>282</v>
      </c>
      <c r="FV18" t="s">
        <v>282</v>
      </c>
      <c r="FW18" t="s">
        <v>280</v>
      </c>
      <c r="FX18" t="s">
        <v>278</v>
      </c>
      <c r="FY18" t="s">
        <v>289</v>
      </c>
      <c r="FZ18" t="s">
        <v>282</v>
      </c>
      <c r="GA18" t="s">
        <v>282</v>
      </c>
    </row>
    <row r="19" spans="1:183" x14ac:dyDescent="0.35">
      <c r="A19">
        <v>2</v>
      </c>
      <c r="B19">
        <v>1599590132.5999999</v>
      </c>
      <c r="C19">
        <v>1698.5999999046301</v>
      </c>
      <c r="D19" t="s">
        <v>301</v>
      </c>
      <c r="E19" t="s">
        <v>302</v>
      </c>
      <c r="F19">
        <v>1599590132.5999999</v>
      </c>
      <c r="G19">
        <f t="shared" ref="G19:G30" si="0">CF19*AE19*(CB19-CC19)/(100*BV19*(1000-AE19*CB19))</f>
        <v>3.707177995756246E-3</v>
      </c>
      <c r="H19">
        <f t="shared" ref="H19:H30" si="1">CF19*AE19*(CA19-BZ19*(1000-AE19*CC19)/(1000-AE19*CB19))/(100*BV19)</f>
        <v>24.245086733287057</v>
      </c>
      <c r="I19">
        <f t="shared" ref="I19:I30" si="2">BZ19 - IF(AE19&gt;1, H19*BV19*100/(AG19*CN19), 0)</f>
        <v>369.26</v>
      </c>
      <c r="J19">
        <f t="shared" ref="J19:J30" si="3">((P19-G19/2)*I19-H19)/(P19+G19/2)</f>
        <v>288.85058902540641</v>
      </c>
      <c r="K19">
        <f t="shared" ref="K19:K30" si="4">J19*(CG19+CH19)/1000</f>
        <v>29.570091182461518</v>
      </c>
      <c r="L19">
        <f t="shared" ref="L19:L30" si="5">(BZ19 - IF(AE19&gt;1, H19*BV19*100/(AG19*CN19), 0))*(CG19+CH19)/1000</f>
        <v>37.801729630799997</v>
      </c>
      <c r="M19">
        <f t="shared" ref="M19:M30" si="6">2/((1/O19-1/N19)+SIGN(O19)*SQRT((1/O19-1/N19)*(1/O19-1/N19) + 4*BW19/((BW19+1)*(BW19+1))*(2*1/O19*1/N19-1/N19*1/N19)))</f>
        <v>0.55112939481787482</v>
      </c>
      <c r="N19">
        <f t="shared" ref="N19:N30" si="7">IF(LEFT(BX19,1)&lt;&gt;"0",IF(LEFT(BX19,1)="1",3,$B$7),$D$5+$E$5*(CN19*CG19/($K$5*1000))+$F$5*(CN19*CG19/($K$5*1000))*MAX(MIN(BV19,$J$5),$I$5)*MAX(MIN(BV19,$J$5),$I$5)+$G$5*MAX(MIN(BV19,$J$5),$I$5)*(CN19*CG19/($K$5*1000))+$H$5*(CN19*CG19/($K$5*1000))*(CN19*CG19/($K$5*1000)))</f>
        <v>2.9706514046205674</v>
      </c>
      <c r="O19">
        <f t="shared" ref="O19:O30" si="8">G19*(1000-(1000*0.61365*EXP(17.502*S19/(240.97+S19))/(CG19+CH19)+CB19)/2)/(1000*0.61365*EXP(17.502*S19/(240.97+S19))/(CG19+CH19)-CB19)</f>
        <v>0.49998847948823733</v>
      </c>
      <c r="P19">
        <f t="shared" ref="P19:P30" si="9">1/((BW19+1)/(M19/1.6)+1/(N19/1.37)) + BW19/((BW19+1)/(M19/1.6) + BW19/(N19/1.37))</f>
        <v>0.3166912053184624</v>
      </c>
      <c r="Q19">
        <f t="shared" ref="Q19:Q30" si="10">(BS19*BU19)</f>
        <v>209.73352086459937</v>
      </c>
      <c r="R19">
        <f t="shared" ref="R19:R30" si="11">(CI19+(Q19+2*0.95*0.0000000567*(((CI19+$B$9)+273)^4-(CI19+273)^4)-44100*G19)/(1.84*29.3*N19+8*0.95*0.0000000567*(CI19+273)^3))</f>
        <v>25.049611000663106</v>
      </c>
      <c r="S19">
        <f t="shared" ref="S19:S30" si="12">($C$9*CJ19+$D$9*CK19+$E$9*R19)</f>
        <v>24.087499999999999</v>
      </c>
      <c r="T19">
        <f t="shared" ref="T19:T30" si="13">0.61365*EXP(17.502*S19/(240.97+S19))</f>
        <v>3.0107526453980746</v>
      </c>
      <c r="U19">
        <f t="shared" ref="U19:U30" si="14">(V19/W19*100)</f>
        <v>72.375570096298631</v>
      </c>
      <c r="V19">
        <f t="shared" ref="V19:V30" si="15">CB19*(CG19+CH19)/1000</f>
        <v>2.2712977711440003</v>
      </c>
      <c r="W19">
        <f t="shared" ref="W19:W30" si="16">0.61365*EXP(17.502*CI19/(240.97+CI19))</f>
        <v>3.1382105427590363</v>
      </c>
      <c r="X19">
        <f t="shared" ref="X19:X30" si="17">(T19-CB19*(CG19+CH19)/1000)</f>
        <v>0.7394548742540743</v>
      </c>
      <c r="Y19">
        <f t="shared" ref="Y19:Y30" si="18">(-G19*44100)</f>
        <v>-163.48654961285044</v>
      </c>
      <c r="Z19">
        <f t="shared" ref="Z19:Z30" si="19">2*29.3*N19*0.92*(CI19-S19)</f>
        <v>110.90647777918896</v>
      </c>
      <c r="AA19">
        <f t="shared" ref="AA19:AA30" si="20">2*0.95*0.0000000567*(((CI19+$B$9)+273)^4-(S19+273)^4)</f>
        <v>7.8521349948159918</v>
      </c>
      <c r="AB19">
        <f t="shared" ref="AB19:AB30" si="21">Q19+AA19+Y19+Z19</f>
        <v>165.00558402575388</v>
      </c>
      <c r="AC19">
        <v>25</v>
      </c>
      <c r="AD19">
        <v>5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MAX(0,($B$15+$C$15*CN19)/(1+$D$15*CN19)*CG19/(CI19+273)*$E$15)</f>
        <v>54527.683758264575</v>
      </c>
      <c r="AH19" t="s">
        <v>298</v>
      </c>
      <c r="AI19">
        <v>10366.4</v>
      </c>
      <c r="AJ19">
        <v>732.16538461538505</v>
      </c>
      <c r="AK19">
        <v>3244.81</v>
      </c>
      <c r="AL19">
        <f t="shared" ref="AL19:AL30" si="25">AK19-AJ19</f>
        <v>2512.644615384615</v>
      </c>
      <c r="AM19">
        <f t="shared" ref="AM19:AM30" si="26">AL19/AK19</f>
        <v>0.77435801029478302</v>
      </c>
      <c r="AN19">
        <v>-1.5298632004600801</v>
      </c>
      <c r="AO19" t="s">
        <v>303</v>
      </c>
      <c r="AP19">
        <v>10339.1</v>
      </c>
      <c r="AQ19">
        <v>891.33936000000006</v>
      </c>
      <c r="AR19">
        <v>1331.67</v>
      </c>
      <c r="AS19">
        <f t="shared" ref="AS19:AS30" si="27">1-AQ19/AR19</f>
        <v>0.33066047894748696</v>
      </c>
      <c r="AT19">
        <v>0.5</v>
      </c>
      <c r="AU19">
        <f t="shared" ref="AU19:AU30" si="28">BS19</f>
        <v>1093.2038989627945</v>
      </c>
      <c r="AV19">
        <f t="shared" ref="AV19:AV30" si="29">H19</f>
        <v>24.245086733287057</v>
      </c>
      <c r="AW19">
        <f t="shared" ref="AW19:AW30" si="30">AS19*AT19*AU19</f>
        <v>180.73966240914888</v>
      </c>
      <c r="AX19">
        <f t="shared" ref="AX19:AX30" si="31">BC19/AR19</f>
        <v>0.5195731675264893</v>
      </c>
      <c r="AY19">
        <f t="shared" ref="AY19:AY30" si="32">(AV19-AN19)/AU19</f>
        <v>2.3577440547185927E-2</v>
      </c>
      <c r="AZ19">
        <f t="shared" ref="AZ19:AZ30" si="33">(AK19-AR19)/AR19</f>
        <v>1.436647217403711</v>
      </c>
      <c r="BA19" t="s">
        <v>304</v>
      </c>
      <c r="BB19">
        <v>639.77</v>
      </c>
      <c r="BC19">
        <f t="shared" ref="BC19:BC30" si="34">AR19-BB19</f>
        <v>691.90000000000009</v>
      </c>
      <c r="BD19">
        <f t="shared" ref="BD19:BD30" si="35">(AR19-AQ19)/(AR19-BB19)</f>
        <v>0.63640792021968484</v>
      </c>
      <c r="BE19">
        <f t="shared" ref="BE19:BE30" si="36">(AK19-AR19)/(AK19-BB19)</f>
        <v>0.73439947179313947</v>
      </c>
      <c r="BF19">
        <f t="shared" ref="BF19:BF30" si="37">(AR19-AQ19)/(AR19-AJ19)</f>
        <v>0.73449082575870384</v>
      </c>
      <c r="BG19">
        <f t="shared" ref="BG19:BG30" si="38">(AK19-AR19)/(AK19-AJ19)</f>
        <v>0.76140493099823114</v>
      </c>
      <c r="BH19">
        <f t="shared" ref="BH19:BH30" si="39">(BD19*BB19/AQ19)</f>
        <v>0.45678976312562675</v>
      </c>
      <c r="BI19">
        <f t="shared" ref="BI19:BI30" si="40">(1-BH19)</f>
        <v>0.5432102368743732</v>
      </c>
      <c r="BJ19">
        <v>1497</v>
      </c>
      <c r="BK19">
        <v>300</v>
      </c>
      <c r="BL19">
        <v>300</v>
      </c>
      <c r="BM19">
        <v>300</v>
      </c>
      <c r="BN19">
        <v>10339.1</v>
      </c>
      <c r="BO19">
        <v>1256.83</v>
      </c>
      <c r="BP19">
        <v>-7.4679899999999999E-3</v>
      </c>
      <c r="BQ19">
        <v>2.82</v>
      </c>
      <c r="BR19">
        <f t="shared" ref="BR19:BR30" si="41">$B$13*CO19+$C$13*CP19+$F$13*CQ19*(1-CT19)</f>
        <v>1300</v>
      </c>
      <c r="BS19">
        <f t="shared" ref="BS19:BS30" si="42">BR19*BT19</f>
        <v>1093.2038989627945</v>
      </c>
      <c r="BT19">
        <f t="shared" ref="BT19:BT30" si="43">($B$13*$D$11+$C$13*$D$11+$F$13*((DD19+CV19)/MAX(DD19+CV19+DE19, 0.1)*$I$11+DE19/MAX(DD19+CV19+DE19, 0.1)*$J$11))/($B$13+$C$13+$F$13)</f>
        <v>0.84092607612522652</v>
      </c>
      <c r="BU19">
        <f t="shared" ref="BU19:BU30" si="44">($B$13*$K$11+$C$13*$K$11+$F$13*((DD19+CV19)/MAX(DD19+CV19+DE19, 0.1)*$P$11+DE19/MAX(DD19+CV19+DE19, 0.1)*$Q$11))/($B$13+$C$13+$F$13)</f>
        <v>0.19185215225045343</v>
      </c>
      <c r="BV19">
        <v>6</v>
      </c>
      <c r="BW19">
        <v>0.5</v>
      </c>
      <c r="BX19" t="s">
        <v>299</v>
      </c>
      <c r="BY19">
        <v>1599590132.5999999</v>
      </c>
      <c r="BZ19">
        <v>369.26</v>
      </c>
      <c r="CA19">
        <v>399.99599999999998</v>
      </c>
      <c r="CB19">
        <v>22.186800000000002</v>
      </c>
      <c r="CC19">
        <v>17.837</v>
      </c>
      <c r="CD19">
        <v>371.36599999999999</v>
      </c>
      <c r="CE19">
        <v>22.2818</v>
      </c>
      <c r="CF19">
        <v>500.01299999999998</v>
      </c>
      <c r="CG19">
        <v>102.27200000000001</v>
      </c>
      <c r="CH19">
        <v>9.9580000000000002E-2</v>
      </c>
      <c r="CI19">
        <v>24.78</v>
      </c>
      <c r="CJ19">
        <v>24.087499999999999</v>
      </c>
      <c r="CK19">
        <v>999.9</v>
      </c>
      <c r="CL19">
        <v>0</v>
      </c>
      <c r="CM19">
        <v>0</v>
      </c>
      <c r="CN19">
        <v>10008.799999999999</v>
      </c>
      <c r="CO19">
        <v>0</v>
      </c>
      <c r="CP19">
        <v>1.5289399999999999E-3</v>
      </c>
      <c r="CQ19">
        <v>1300</v>
      </c>
      <c r="CR19">
        <v>0.96900900000000001</v>
      </c>
      <c r="CS19">
        <v>3.0991000000000001E-2</v>
      </c>
      <c r="CT19">
        <v>0</v>
      </c>
      <c r="CU19">
        <v>891.43899999999996</v>
      </c>
      <c r="CV19">
        <v>5.0011200000000002</v>
      </c>
      <c r="CW19">
        <v>11728.7</v>
      </c>
      <c r="CX19">
        <v>12848.7</v>
      </c>
      <c r="CY19">
        <v>40.25</v>
      </c>
      <c r="CZ19">
        <v>42.811999999999998</v>
      </c>
      <c r="DA19">
        <v>41.5</v>
      </c>
      <c r="DB19">
        <v>42.061999999999998</v>
      </c>
      <c r="DC19">
        <v>41.686999999999998</v>
      </c>
      <c r="DD19">
        <v>1254.8699999999999</v>
      </c>
      <c r="DE19">
        <v>40.130000000000003</v>
      </c>
      <c r="DF19">
        <v>0</v>
      </c>
      <c r="DG19">
        <v>1698.2000000476801</v>
      </c>
      <c r="DH19">
        <v>0</v>
      </c>
      <c r="DI19">
        <v>891.33936000000006</v>
      </c>
      <c r="DJ19">
        <v>0.79530769356043296</v>
      </c>
      <c r="DK19">
        <v>6.5923076861345704</v>
      </c>
      <c r="DL19">
        <v>11727.531999999999</v>
      </c>
      <c r="DM19">
        <v>15</v>
      </c>
      <c r="DN19">
        <v>1599590104.5999999</v>
      </c>
      <c r="DO19" t="s">
        <v>305</v>
      </c>
      <c r="DP19">
        <v>1599590101.5999999</v>
      </c>
      <c r="DQ19">
        <v>1599590104.5999999</v>
      </c>
      <c r="DR19">
        <v>19</v>
      </c>
      <c r="DS19">
        <v>-0.113</v>
      </c>
      <c r="DT19">
        <v>-2E-3</v>
      </c>
      <c r="DU19">
        <v>-2.105</v>
      </c>
      <c r="DV19">
        <v>-9.5000000000000001E-2</v>
      </c>
      <c r="DW19">
        <v>400</v>
      </c>
      <c r="DX19">
        <v>18</v>
      </c>
      <c r="DY19">
        <v>0.04</v>
      </c>
      <c r="DZ19">
        <v>0.02</v>
      </c>
      <c r="EA19">
        <v>399.99480487804902</v>
      </c>
      <c r="EB19">
        <v>8.41045296169812E-2</v>
      </c>
      <c r="EC19">
        <v>2.4100621904933901E-2</v>
      </c>
      <c r="ED19">
        <v>1</v>
      </c>
      <c r="EE19">
        <v>369.26458536585397</v>
      </c>
      <c r="EF19">
        <v>-0.23753310104535399</v>
      </c>
      <c r="EG19">
        <v>3.52101534758541E-2</v>
      </c>
      <c r="EH19">
        <v>1</v>
      </c>
      <c r="EI19">
        <v>17.8310707317073</v>
      </c>
      <c r="EJ19">
        <v>4.0348432055757499E-2</v>
      </c>
      <c r="EK19">
        <v>4.0915882718765397E-3</v>
      </c>
      <c r="EL19">
        <v>1</v>
      </c>
      <c r="EM19">
        <v>22.179826829268301</v>
      </c>
      <c r="EN19">
        <v>5.4064808362397798E-2</v>
      </c>
      <c r="EO19">
        <v>5.8469931563879304E-3</v>
      </c>
      <c r="EP19">
        <v>1</v>
      </c>
      <c r="EQ19">
        <v>4</v>
      </c>
      <c r="ER19">
        <v>4</v>
      </c>
      <c r="ES19" t="s">
        <v>306</v>
      </c>
      <c r="ET19">
        <v>100</v>
      </c>
      <c r="EU19">
        <v>100</v>
      </c>
      <c r="EV19">
        <v>-2.1059999999999999</v>
      </c>
      <c r="EW19">
        <v>-9.5000000000000001E-2</v>
      </c>
      <c r="EX19">
        <v>-2.1054499999999599</v>
      </c>
      <c r="EY19">
        <v>0</v>
      </c>
      <c r="EZ19">
        <v>0</v>
      </c>
      <c r="FA19">
        <v>0</v>
      </c>
      <c r="FB19">
        <v>-9.5095000000004107E-2</v>
      </c>
      <c r="FC19">
        <v>0</v>
      </c>
      <c r="FD19">
        <v>0</v>
      </c>
      <c r="FE19">
        <v>0</v>
      </c>
      <c r="FF19">
        <v>-1</v>
      </c>
      <c r="FG19">
        <v>-1</v>
      </c>
      <c r="FH19">
        <v>-1</v>
      </c>
      <c r="FI19">
        <v>-1</v>
      </c>
      <c r="FJ19">
        <v>0.5</v>
      </c>
      <c r="FK19">
        <v>0.5</v>
      </c>
      <c r="FL19">
        <v>2</v>
      </c>
      <c r="FM19">
        <v>470.39699999999999</v>
      </c>
      <c r="FN19">
        <v>521.22500000000002</v>
      </c>
      <c r="FO19">
        <v>21.7605</v>
      </c>
      <c r="FP19">
        <v>27.0596</v>
      </c>
      <c r="FQ19">
        <v>30.000399999999999</v>
      </c>
      <c r="FR19">
        <v>27.0732</v>
      </c>
      <c r="FS19">
        <v>27.063700000000001</v>
      </c>
      <c r="FT19">
        <v>20.277100000000001</v>
      </c>
      <c r="FU19">
        <v>0</v>
      </c>
      <c r="FV19">
        <v>0</v>
      </c>
      <c r="FW19">
        <v>21.76</v>
      </c>
      <c r="FX19">
        <v>400</v>
      </c>
      <c r="FY19">
        <v>14.991099999999999</v>
      </c>
      <c r="FZ19">
        <v>101.88800000000001</v>
      </c>
      <c r="GA19">
        <v>102.229</v>
      </c>
    </row>
    <row r="20" spans="1:183" x14ac:dyDescent="0.35">
      <c r="A20">
        <v>3</v>
      </c>
      <c r="B20">
        <v>1599590214.5999999</v>
      </c>
      <c r="C20">
        <v>1780.5999999046301</v>
      </c>
      <c r="D20" t="s">
        <v>307</v>
      </c>
      <c r="E20" t="s">
        <v>308</v>
      </c>
      <c r="F20">
        <v>1599590214.5999999</v>
      </c>
      <c r="G20">
        <f t="shared" si="0"/>
        <v>3.6080110508706748E-3</v>
      </c>
      <c r="H20">
        <f t="shared" si="1"/>
        <v>23.518494622227507</v>
      </c>
      <c r="I20">
        <f t="shared" si="2"/>
        <v>370.08600000000001</v>
      </c>
      <c r="J20">
        <f t="shared" si="3"/>
        <v>290.67431068109755</v>
      </c>
      <c r="K20">
        <f t="shared" si="4"/>
        <v>29.756503414605781</v>
      </c>
      <c r="L20">
        <f t="shared" si="5"/>
        <v>37.885925649548398</v>
      </c>
      <c r="M20">
        <f t="shared" si="6"/>
        <v>0.54073762378143841</v>
      </c>
      <c r="N20">
        <f t="shared" si="7"/>
        <v>2.9681969301822813</v>
      </c>
      <c r="O20">
        <f t="shared" si="8"/>
        <v>0.49137799969113155</v>
      </c>
      <c r="P20">
        <f t="shared" si="9"/>
        <v>0.311169678993376</v>
      </c>
      <c r="Q20">
        <f t="shared" si="10"/>
        <v>177.77400254817198</v>
      </c>
      <c r="R20">
        <f t="shared" si="11"/>
        <v>24.845275564084805</v>
      </c>
      <c r="S20">
        <f t="shared" si="12"/>
        <v>24.011399999999998</v>
      </c>
      <c r="T20">
        <f t="shared" si="13"/>
        <v>2.9970260446840915</v>
      </c>
      <c r="U20">
        <f t="shared" si="14"/>
        <v>72.352643585607595</v>
      </c>
      <c r="V20">
        <f t="shared" si="15"/>
        <v>2.2646731111066201</v>
      </c>
      <c r="W20">
        <f t="shared" si="16"/>
        <v>3.1300488812507039</v>
      </c>
      <c r="X20">
        <f t="shared" si="17"/>
        <v>0.73235293357747144</v>
      </c>
      <c r="Y20">
        <f t="shared" si="18"/>
        <v>-159.11328734339676</v>
      </c>
      <c r="Z20">
        <f t="shared" si="19"/>
        <v>116.01553885249092</v>
      </c>
      <c r="AA20">
        <f t="shared" si="20"/>
        <v>8.2156863112619742</v>
      </c>
      <c r="AB20">
        <f t="shared" si="21"/>
        <v>142.89194036852811</v>
      </c>
      <c r="AC20">
        <v>25</v>
      </c>
      <c r="AD20">
        <v>5</v>
      </c>
      <c r="AE20">
        <f t="shared" si="22"/>
        <v>1</v>
      </c>
      <c r="AF20">
        <f t="shared" si="23"/>
        <v>0</v>
      </c>
      <c r="AG20">
        <f t="shared" si="24"/>
        <v>54463.01785224671</v>
      </c>
      <c r="AH20" t="s">
        <v>298</v>
      </c>
      <c r="AI20">
        <v>10366.4</v>
      </c>
      <c r="AJ20">
        <v>732.16538461538505</v>
      </c>
      <c r="AK20">
        <v>3244.81</v>
      </c>
      <c r="AL20">
        <f t="shared" si="25"/>
        <v>2512.644615384615</v>
      </c>
      <c r="AM20">
        <f t="shared" si="26"/>
        <v>0.77435801029478302</v>
      </c>
      <c r="AN20">
        <v>-1.5298632004600801</v>
      </c>
      <c r="AO20" t="s">
        <v>309</v>
      </c>
      <c r="AP20">
        <v>10340.9</v>
      </c>
      <c r="AQ20">
        <v>908.34848</v>
      </c>
      <c r="AR20">
        <v>1458.74</v>
      </c>
      <c r="AS20">
        <f t="shared" si="27"/>
        <v>0.37730611349520815</v>
      </c>
      <c r="AT20">
        <v>0.5</v>
      </c>
      <c r="AU20">
        <f t="shared" si="28"/>
        <v>925.18259879589925</v>
      </c>
      <c r="AV20">
        <f t="shared" si="29"/>
        <v>23.518494622227507</v>
      </c>
      <c r="AW20">
        <f t="shared" si="30"/>
        <v>174.53852531253858</v>
      </c>
      <c r="AX20">
        <f t="shared" si="31"/>
        <v>0.54812372321318403</v>
      </c>
      <c r="AY20">
        <f t="shared" si="32"/>
        <v>2.707396124320471E-2</v>
      </c>
      <c r="AZ20">
        <f t="shared" si="33"/>
        <v>1.2243922837517309</v>
      </c>
      <c r="BA20" t="s">
        <v>310</v>
      </c>
      <c r="BB20">
        <v>659.17</v>
      </c>
      <c r="BC20">
        <f t="shared" si="34"/>
        <v>799.57</v>
      </c>
      <c r="BD20">
        <f t="shared" si="35"/>
        <v>0.68835939317383088</v>
      </c>
      <c r="BE20">
        <f t="shared" si="36"/>
        <v>0.69076514905400599</v>
      </c>
      <c r="BF20">
        <f t="shared" si="37"/>
        <v>0.75751548202471708</v>
      </c>
      <c r="BG20">
        <f t="shared" si="38"/>
        <v>0.71083271747389676</v>
      </c>
      <c r="BH20">
        <f t="shared" si="39"/>
        <v>0.49952839817422723</v>
      </c>
      <c r="BI20">
        <f t="shared" si="40"/>
        <v>0.50047160182577277</v>
      </c>
      <c r="BJ20">
        <v>1499</v>
      </c>
      <c r="BK20">
        <v>300</v>
      </c>
      <c r="BL20">
        <v>300</v>
      </c>
      <c r="BM20">
        <v>300</v>
      </c>
      <c r="BN20">
        <v>10340.9</v>
      </c>
      <c r="BO20">
        <v>1372.63</v>
      </c>
      <c r="BP20">
        <v>-7.6392300000000003E-3</v>
      </c>
      <c r="BQ20">
        <v>5.61</v>
      </c>
      <c r="BR20">
        <f t="shared" si="41"/>
        <v>1100</v>
      </c>
      <c r="BS20">
        <f t="shared" si="42"/>
        <v>925.18259879589925</v>
      </c>
      <c r="BT20">
        <f t="shared" si="43"/>
        <v>0.84107508981445389</v>
      </c>
      <c r="BU20">
        <f t="shared" si="44"/>
        <v>0.19215017962890801</v>
      </c>
      <c r="BV20">
        <v>6</v>
      </c>
      <c r="BW20">
        <v>0.5</v>
      </c>
      <c r="BX20" t="s">
        <v>299</v>
      </c>
      <c r="BY20">
        <v>1599590214.5999999</v>
      </c>
      <c r="BZ20">
        <v>370.08600000000001</v>
      </c>
      <c r="CA20">
        <v>399.911</v>
      </c>
      <c r="CB20">
        <v>22.122299999999999</v>
      </c>
      <c r="CC20">
        <v>17.888400000000001</v>
      </c>
      <c r="CD20">
        <v>372.17899999999997</v>
      </c>
      <c r="CE20">
        <v>22.2178</v>
      </c>
      <c r="CF20">
        <v>499.99200000000002</v>
      </c>
      <c r="CG20">
        <v>102.271</v>
      </c>
      <c r="CH20">
        <v>9.9599400000000005E-2</v>
      </c>
      <c r="CI20">
        <v>24.7364</v>
      </c>
      <c r="CJ20">
        <v>24.011399999999998</v>
      </c>
      <c r="CK20">
        <v>999.9</v>
      </c>
      <c r="CL20">
        <v>0</v>
      </c>
      <c r="CM20">
        <v>0</v>
      </c>
      <c r="CN20">
        <v>9995</v>
      </c>
      <c r="CO20">
        <v>0</v>
      </c>
      <c r="CP20">
        <v>1.5289399999999999E-3</v>
      </c>
      <c r="CQ20">
        <v>1100</v>
      </c>
      <c r="CR20">
        <v>0.96400300000000005</v>
      </c>
      <c r="CS20">
        <v>3.5997399999999999E-2</v>
      </c>
      <c r="CT20">
        <v>0</v>
      </c>
      <c r="CU20">
        <v>909.827</v>
      </c>
      <c r="CV20">
        <v>5.0011200000000002</v>
      </c>
      <c r="CW20">
        <v>10118.4</v>
      </c>
      <c r="CX20">
        <v>10854.3</v>
      </c>
      <c r="CY20">
        <v>40.125</v>
      </c>
      <c r="CZ20">
        <v>42.811999999999998</v>
      </c>
      <c r="DA20">
        <v>41.561999999999998</v>
      </c>
      <c r="DB20">
        <v>42.125</v>
      </c>
      <c r="DC20">
        <v>41.686999999999998</v>
      </c>
      <c r="DD20">
        <v>1055.58</v>
      </c>
      <c r="DE20">
        <v>39.42</v>
      </c>
      <c r="DF20">
        <v>0</v>
      </c>
      <c r="DG20">
        <v>81.599999904632597</v>
      </c>
      <c r="DH20">
        <v>0</v>
      </c>
      <c r="DI20">
        <v>908.34848</v>
      </c>
      <c r="DJ20">
        <v>14.1183845838093</v>
      </c>
      <c r="DK20">
        <v>152.153845911232</v>
      </c>
      <c r="DL20">
        <v>10101.144</v>
      </c>
      <c r="DM20">
        <v>15</v>
      </c>
      <c r="DN20">
        <v>1599590187.5999999</v>
      </c>
      <c r="DO20" t="s">
        <v>311</v>
      </c>
      <c r="DP20">
        <v>1599590182.0999999</v>
      </c>
      <c r="DQ20">
        <v>1599590187.5999999</v>
      </c>
      <c r="DR20">
        <v>20</v>
      </c>
      <c r="DS20">
        <v>1.2E-2</v>
      </c>
      <c r="DT20">
        <v>0</v>
      </c>
      <c r="DU20">
        <v>-2.093</v>
      </c>
      <c r="DV20">
        <v>-9.6000000000000002E-2</v>
      </c>
      <c r="DW20">
        <v>400</v>
      </c>
      <c r="DX20">
        <v>18</v>
      </c>
      <c r="DY20">
        <v>0.05</v>
      </c>
      <c r="DZ20">
        <v>0.02</v>
      </c>
      <c r="EA20">
        <v>400.00017073170699</v>
      </c>
      <c r="EB20">
        <v>3.3031358880648899E-3</v>
      </c>
      <c r="EC20">
        <v>3.03812381441604E-2</v>
      </c>
      <c r="ED20">
        <v>1</v>
      </c>
      <c r="EE20">
        <v>370.16339024390197</v>
      </c>
      <c r="EF20">
        <v>-0.37990243902466297</v>
      </c>
      <c r="EG20">
        <v>5.0085720689776202E-2</v>
      </c>
      <c r="EH20">
        <v>1</v>
      </c>
      <c r="EI20">
        <v>17.883870731707301</v>
      </c>
      <c r="EJ20">
        <v>3.4233449477348799E-2</v>
      </c>
      <c r="EK20">
        <v>3.5411341646316001E-3</v>
      </c>
      <c r="EL20">
        <v>1</v>
      </c>
      <c r="EM20">
        <v>22.1195219512195</v>
      </c>
      <c r="EN20">
        <v>3.2619512195158303E-2</v>
      </c>
      <c r="EO20">
        <v>5.2342452198969602E-3</v>
      </c>
      <c r="EP20">
        <v>1</v>
      </c>
      <c r="EQ20">
        <v>4</v>
      </c>
      <c r="ER20">
        <v>4</v>
      </c>
      <c r="ES20" t="s">
        <v>306</v>
      </c>
      <c r="ET20">
        <v>100</v>
      </c>
      <c r="EU20">
        <v>100</v>
      </c>
      <c r="EV20">
        <v>-2.093</v>
      </c>
      <c r="EW20">
        <v>-9.5500000000000002E-2</v>
      </c>
      <c r="EX20">
        <v>-2.0932000000000199</v>
      </c>
      <c r="EY20">
        <v>0</v>
      </c>
      <c r="EZ20">
        <v>0</v>
      </c>
      <c r="FA20">
        <v>0</v>
      </c>
      <c r="FB20">
        <v>-9.5552380952376795E-2</v>
      </c>
      <c r="FC20">
        <v>0</v>
      </c>
      <c r="FD20">
        <v>0</v>
      </c>
      <c r="FE20">
        <v>0</v>
      </c>
      <c r="FF20">
        <v>-1</v>
      </c>
      <c r="FG20">
        <v>-1</v>
      </c>
      <c r="FH20">
        <v>-1</v>
      </c>
      <c r="FI20">
        <v>-1</v>
      </c>
      <c r="FJ20">
        <v>0.5</v>
      </c>
      <c r="FK20">
        <v>0.5</v>
      </c>
      <c r="FL20">
        <v>2</v>
      </c>
      <c r="FM20">
        <v>470.32799999999997</v>
      </c>
      <c r="FN20">
        <v>521.226</v>
      </c>
      <c r="FO20">
        <v>21.759599999999999</v>
      </c>
      <c r="FP20">
        <v>27.100200000000001</v>
      </c>
      <c r="FQ20">
        <v>30.000399999999999</v>
      </c>
      <c r="FR20">
        <v>27.109300000000001</v>
      </c>
      <c r="FS20">
        <v>27.098099999999999</v>
      </c>
      <c r="FT20">
        <v>20.281199999999998</v>
      </c>
      <c r="FU20">
        <v>0</v>
      </c>
      <c r="FV20">
        <v>0</v>
      </c>
      <c r="FW20">
        <v>21.76</v>
      </c>
      <c r="FX20">
        <v>400</v>
      </c>
      <c r="FY20">
        <v>14.991099999999999</v>
      </c>
      <c r="FZ20">
        <v>101.881</v>
      </c>
      <c r="GA20">
        <v>102.22499999999999</v>
      </c>
    </row>
    <row r="21" spans="1:183" x14ac:dyDescent="0.35">
      <c r="A21">
        <v>4</v>
      </c>
      <c r="B21">
        <v>1599590299.5999999</v>
      </c>
      <c r="C21">
        <v>1865.5999999046301</v>
      </c>
      <c r="D21" t="s">
        <v>312</v>
      </c>
      <c r="E21" t="s">
        <v>313</v>
      </c>
      <c r="F21">
        <v>1599590299.5999999</v>
      </c>
      <c r="G21">
        <f t="shared" si="0"/>
        <v>3.480326184952818E-3</v>
      </c>
      <c r="H21">
        <f t="shared" si="1"/>
        <v>22.549580016320501</v>
      </c>
      <c r="I21">
        <f t="shared" si="2"/>
        <v>371.411</v>
      </c>
      <c r="J21">
        <f t="shared" si="3"/>
        <v>293.33374831363324</v>
      </c>
      <c r="K21">
        <f t="shared" si="4"/>
        <v>30.028623921601358</v>
      </c>
      <c r="L21">
        <f t="shared" si="5"/>
        <v>38.021404981404004</v>
      </c>
      <c r="M21">
        <f t="shared" si="6"/>
        <v>0.52656118514469874</v>
      </c>
      <c r="N21">
        <f t="shared" si="7"/>
        <v>2.9666331078755817</v>
      </c>
      <c r="O21">
        <f t="shared" si="8"/>
        <v>0.47961324839357694</v>
      </c>
      <c r="P21">
        <f t="shared" si="9"/>
        <v>0.30362677708586455</v>
      </c>
      <c r="Q21">
        <f t="shared" si="10"/>
        <v>145.8264818660339</v>
      </c>
      <c r="R21">
        <f t="shared" si="11"/>
        <v>24.630007962710593</v>
      </c>
      <c r="S21">
        <f t="shared" si="12"/>
        <v>23.914200000000001</v>
      </c>
      <c r="T21">
        <f t="shared" si="13"/>
        <v>2.9795731134734913</v>
      </c>
      <c r="U21">
        <f t="shared" si="14"/>
        <v>72.332663529501247</v>
      </c>
      <c r="V21">
        <f t="shared" si="15"/>
        <v>2.2557163267236002</v>
      </c>
      <c r="W21">
        <f t="shared" si="16"/>
        <v>3.1185307116522747</v>
      </c>
      <c r="X21">
        <f t="shared" si="17"/>
        <v>0.72385678674989107</v>
      </c>
      <c r="Y21">
        <f t="shared" si="18"/>
        <v>-153.48238475641926</v>
      </c>
      <c r="Z21">
        <f t="shared" si="19"/>
        <v>121.63218288701512</v>
      </c>
      <c r="AA21">
        <f t="shared" si="20"/>
        <v>8.6110673336766652</v>
      </c>
      <c r="AB21">
        <f t="shared" si="21"/>
        <v>122.58734733030641</v>
      </c>
      <c r="AC21">
        <v>26</v>
      </c>
      <c r="AD21">
        <v>5</v>
      </c>
      <c r="AE21">
        <f t="shared" si="22"/>
        <v>1</v>
      </c>
      <c r="AF21">
        <f t="shared" si="23"/>
        <v>0</v>
      </c>
      <c r="AG21">
        <f t="shared" si="24"/>
        <v>54428.023103595558</v>
      </c>
      <c r="AH21" t="s">
        <v>298</v>
      </c>
      <c r="AI21">
        <v>10366.4</v>
      </c>
      <c r="AJ21">
        <v>732.16538461538505</v>
      </c>
      <c r="AK21">
        <v>3244.81</v>
      </c>
      <c r="AL21">
        <f t="shared" si="25"/>
        <v>2512.644615384615</v>
      </c>
      <c r="AM21">
        <f t="shared" si="26"/>
        <v>0.77435801029478302</v>
      </c>
      <c r="AN21">
        <v>-1.5298632004600801</v>
      </c>
      <c r="AO21" t="s">
        <v>314</v>
      </c>
      <c r="AP21">
        <v>10344.5</v>
      </c>
      <c r="AQ21">
        <v>942.60069230769204</v>
      </c>
      <c r="AR21">
        <v>1662.4</v>
      </c>
      <c r="AS21">
        <f t="shared" si="27"/>
        <v>0.43298803398237973</v>
      </c>
      <c r="AT21">
        <v>0.5</v>
      </c>
      <c r="AU21">
        <f t="shared" si="28"/>
        <v>757.04532903284155</v>
      </c>
      <c r="AV21">
        <f t="shared" si="29"/>
        <v>22.549580016320501</v>
      </c>
      <c r="AW21">
        <f t="shared" si="30"/>
        <v>163.89578432673693</v>
      </c>
      <c r="AX21">
        <f t="shared" si="31"/>
        <v>0.58988209817131865</v>
      </c>
      <c r="AY21">
        <f t="shared" si="32"/>
        <v>3.1807135310567364E-2</v>
      </c>
      <c r="AZ21">
        <f t="shared" si="33"/>
        <v>0.95188282001924918</v>
      </c>
      <c r="BA21" t="s">
        <v>315</v>
      </c>
      <c r="BB21">
        <v>681.78</v>
      </c>
      <c r="BC21">
        <f t="shared" si="34"/>
        <v>980.62000000000012</v>
      </c>
      <c r="BD21">
        <f t="shared" si="35"/>
        <v>0.73402470650436247</v>
      </c>
      <c r="BE21">
        <f t="shared" si="36"/>
        <v>0.61739815764934469</v>
      </c>
      <c r="BF21">
        <f t="shared" si="37"/>
        <v>0.77378254451937334</v>
      </c>
      <c r="BG21">
        <f t="shared" si="38"/>
        <v>0.6297786763440788</v>
      </c>
      <c r="BH21">
        <f t="shared" si="39"/>
        <v>0.53091767116715116</v>
      </c>
      <c r="BI21">
        <f t="shared" si="40"/>
        <v>0.46908232883284884</v>
      </c>
      <c r="BJ21">
        <v>1501</v>
      </c>
      <c r="BK21">
        <v>300</v>
      </c>
      <c r="BL21">
        <v>300</v>
      </c>
      <c r="BM21">
        <v>300</v>
      </c>
      <c r="BN21">
        <v>10344.5</v>
      </c>
      <c r="BO21">
        <v>1562.96</v>
      </c>
      <c r="BP21">
        <v>-7.8123799999999998E-3</v>
      </c>
      <c r="BQ21">
        <v>9.4700000000000006</v>
      </c>
      <c r="BR21">
        <f t="shared" si="41"/>
        <v>899.83799999999997</v>
      </c>
      <c r="BS21">
        <f t="shared" si="42"/>
        <v>757.04532903284155</v>
      </c>
      <c r="BT21">
        <f t="shared" si="43"/>
        <v>0.84131291302750222</v>
      </c>
      <c r="BU21">
        <f t="shared" si="44"/>
        <v>0.19262582605500464</v>
      </c>
      <c r="BV21">
        <v>6</v>
      </c>
      <c r="BW21">
        <v>0.5</v>
      </c>
      <c r="BX21" t="s">
        <v>299</v>
      </c>
      <c r="BY21">
        <v>1599590299.5999999</v>
      </c>
      <c r="BZ21">
        <v>371.411</v>
      </c>
      <c r="CA21">
        <v>400.024</v>
      </c>
      <c r="CB21">
        <v>22.0349</v>
      </c>
      <c r="CC21">
        <v>17.950199999999999</v>
      </c>
      <c r="CD21">
        <v>373.52499999999998</v>
      </c>
      <c r="CE21">
        <v>22.127800000000001</v>
      </c>
      <c r="CF21">
        <v>499.959</v>
      </c>
      <c r="CG21">
        <v>102.27</v>
      </c>
      <c r="CH21">
        <v>0.100164</v>
      </c>
      <c r="CI21">
        <v>24.674700000000001</v>
      </c>
      <c r="CJ21">
        <v>23.914200000000001</v>
      </c>
      <c r="CK21">
        <v>999.9</v>
      </c>
      <c r="CL21">
        <v>0</v>
      </c>
      <c r="CM21">
        <v>0</v>
      </c>
      <c r="CN21">
        <v>9986.25</v>
      </c>
      <c r="CO21">
        <v>0</v>
      </c>
      <c r="CP21">
        <v>1.5289399999999999E-3</v>
      </c>
      <c r="CQ21">
        <v>899.83799999999997</v>
      </c>
      <c r="CR21">
        <v>0.95598899999999998</v>
      </c>
      <c r="CS21">
        <v>4.4010899999999999E-2</v>
      </c>
      <c r="CT21">
        <v>0</v>
      </c>
      <c r="CU21">
        <v>944.81500000000005</v>
      </c>
      <c r="CV21">
        <v>5.0011200000000002</v>
      </c>
      <c r="CW21">
        <v>8572.1299999999992</v>
      </c>
      <c r="CX21">
        <v>8857.18</v>
      </c>
      <c r="CY21">
        <v>39.936999999999998</v>
      </c>
      <c r="CZ21">
        <v>42.811999999999998</v>
      </c>
      <c r="DA21">
        <v>41.5</v>
      </c>
      <c r="DB21">
        <v>42.125</v>
      </c>
      <c r="DC21">
        <v>41.561999999999998</v>
      </c>
      <c r="DD21">
        <v>855.45</v>
      </c>
      <c r="DE21">
        <v>39.380000000000003</v>
      </c>
      <c r="DF21">
        <v>0</v>
      </c>
      <c r="DG21">
        <v>84.699999809265094</v>
      </c>
      <c r="DH21">
        <v>0</v>
      </c>
      <c r="DI21">
        <v>942.60069230769204</v>
      </c>
      <c r="DJ21">
        <v>16.5771623858979</v>
      </c>
      <c r="DK21">
        <v>152.98085469509201</v>
      </c>
      <c r="DL21">
        <v>8555.6273076923098</v>
      </c>
      <c r="DM21">
        <v>15</v>
      </c>
      <c r="DN21">
        <v>1599590272.0999999</v>
      </c>
      <c r="DO21" t="s">
        <v>316</v>
      </c>
      <c r="DP21">
        <v>1599590271.0999999</v>
      </c>
      <c r="DQ21">
        <v>1599590272.0999999</v>
      </c>
      <c r="DR21">
        <v>21</v>
      </c>
      <c r="DS21">
        <v>-2.1999999999999999E-2</v>
      </c>
      <c r="DT21">
        <v>3.0000000000000001E-3</v>
      </c>
      <c r="DU21">
        <v>-2.1150000000000002</v>
      </c>
      <c r="DV21">
        <v>-9.2999999999999999E-2</v>
      </c>
      <c r="DW21">
        <v>400</v>
      </c>
      <c r="DX21">
        <v>18</v>
      </c>
      <c r="DY21">
        <v>0.05</v>
      </c>
      <c r="DZ21">
        <v>0.03</v>
      </c>
      <c r="EA21">
        <v>399.99714634146301</v>
      </c>
      <c r="EB21">
        <v>-2.27874564442908E-3</v>
      </c>
      <c r="EC21">
        <v>4.3714462068429098E-2</v>
      </c>
      <c r="ED21">
        <v>1</v>
      </c>
      <c r="EE21">
        <v>371.45356097561</v>
      </c>
      <c r="EF21">
        <v>-0.59387456445942499</v>
      </c>
      <c r="EG21">
        <v>6.3548732512355197E-2</v>
      </c>
      <c r="EH21">
        <v>1</v>
      </c>
      <c r="EI21">
        <v>17.941099999999999</v>
      </c>
      <c r="EJ21">
        <v>4.6135191637584901E-2</v>
      </c>
      <c r="EK21">
        <v>4.5949070427711404E-3</v>
      </c>
      <c r="EL21">
        <v>1</v>
      </c>
      <c r="EM21">
        <v>22.035307317073201</v>
      </c>
      <c r="EN21">
        <v>7.3442508711315697E-3</v>
      </c>
      <c r="EO21">
        <v>1.82454675212357E-3</v>
      </c>
      <c r="EP21">
        <v>1</v>
      </c>
      <c r="EQ21">
        <v>4</v>
      </c>
      <c r="ER21">
        <v>4</v>
      </c>
      <c r="ES21" t="s">
        <v>306</v>
      </c>
      <c r="ET21">
        <v>100</v>
      </c>
      <c r="EU21">
        <v>100</v>
      </c>
      <c r="EV21">
        <v>-2.1139999999999999</v>
      </c>
      <c r="EW21">
        <v>-9.2899999999999996E-2</v>
      </c>
      <c r="EX21">
        <v>-2.1147999999999998</v>
      </c>
      <c r="EY21">
        <v>0</v>
      </c>
      <c r="EZ21">
        <v>0</v>
      </c>
      <c r="FA21">
        <v>0</v>
      </c>
      <c r="FB21">
        <v>-9.2864999999996201E-2</v>
      </c>
      <c r="FC21">
        <v>0</v>
      </c>
      <c r="FD21">
        <v>0</v>
      </c>
      <c r="FE21">
        <v>0</v>
      </c>
      <c r="FF21">
        <v>-1</v>
      </c>
      <c r="FG21">
        <v>-1</v>
      </c>
      <c r="FH21">
        <v>-1</v>
      </c>
      <c r="FI21">
        <v>-1</v>
      </c>
      <c r="FJ21">
        <v>0.5</v>
      </c>
      <c r="FK21">
        <v>0.5</v>
      </c>
      <c r="FL21">
        <v>2</v>
      </c>
      <c r="FM21">
        <v>470.13099999999997</v>
      </c>
      <c r="FN21">
        <v>521.01900000000001</v>
      </c>
      <c r="FO21">
        <v>21.759799999999998</v>
      </c>
      <c r="FP21">
        <v>27.138100000000001</v>
      </c>
      <c r="FQ21">
        <v>30.000399999999999</v>
      </c>
      <c r="FR21">
        <v>27.1477</v>
      </c>
      <c r="FS21">
        <v>27.135200000000001</v>
      </c>
      <c r="FT21">
        <v>20.281700000000001</v>
      </c>
      <c r="FU21">
        <v>0</v>
      </c>
      <c r="FV21">
        <v>0</v>
      </c>
      <c r="FW21">
        <v>21.76</v>
      </c>
      <c r="FX21">
        <v>400</v>
      </c>
      <c r="FY21">
        <v>14.991099999999999</v>
      </c>
      <c r="FZ21">
        <v>101.873</v>
      </c>
      <c r="GA21">
        <v>102.214</v>
      </c>
    </row>
    <row r="22" spans="1:183" x14ac:dyDescent="0.35">
      <c r="A22">
        <v>5</v>
      </c>
      <c r="B22">
        <v>1599590384.5999999</v>
      </c>
      <c r="C22">
        <v>1950.5999999046301</v>
      </c>
      <c r="D22" t="s">
        <v>317</v>
      </c>
      <c r="E22" t="s">
        <v>318</v>
      </c>
      <c r="F22">
        <v>1599590384.5999999</v>
      </c>
      <c r="G22">
        <f t="shared" si="0"/>
        <v>3.3416155729209642E-3</v>
      </c>
      <c r="H22">
        <f t="shared" si="1"/>
        <v>20.832637692287776</v>
      </c>
      <c r="I22">
        <f t="shared" si="2"/>
        <v>373.476</v>
      </c>
      <c r="J22">
        <f t="shared" si="3"/>
        <v>299.23650452226576</v>
      </c>
      <c r="K22">
        <f t="shared" si="4"/>
        <v>30.633404789366171</v>
      </c>
      <c r="L22">
        <f t="shared" si="5"/>
        <v>38.233441823479204</v>
      </c>
      <c r="M22">
        <f t="shared" si="6"/>
        <v>0.5117821006351928</v>
      </c>
      <c r="N22">
        <f t="shared" si="7"/>
        <v>2.9679933196558563</v>
      </c>
      <c r="O22">
        <f t="shared" si="8"/>
        <v>0.46733200103188904</v>
      </c>
      <c r="P22">
        <f t="shared" si="9"/>
        <v>0.2957537742087446</v>
      </c>
      <c r="Q22">
        <f t="shared" si="10"/>
        <v>113.92708865464479</v>
      </c>
      <c r="R22">
        <f t="shared" si="11"/>
        <v>24.395474235647729</v>
      </c>
      <c r="S22">
        <f t="shared" si="12"/>
        <v>23.792999999999999</v>
      </c>
      <c r="T22">
        <f t="shared" si="13"/>
        <v>2.9579353557600387</v>
      </c>
      <c r="U22">
        <f t="shared" si="14"/>
        <v>72.336881328568296</v>
      </c>
      <c r="V22">
        <f t="shared" si="15"/>
        <v>2.2445342726502604</v>
      </c>
      <c r="W22">
        <f t="shared" si="16"/>
        <v>3.1028905745260786</v>
      </c>
      <c r="X22">
        <f t="shared" si="17"/>
        <v>0.71340108310977834</v>
      </c>
      <c r="Y22">
        <f t="shared" si="18"/>
        <v>-147.36524676581453</v>
      </c>
      <c r="Z22">
        <f t="shared" si="19"/>
        <v>127.62433958539083</v>
      </c>
      <c r="AA22">
        <f t="shared" si="20"/>
        <v>9.0217968925521745</v>
      </c>
      <c r="AB22">
        <f t="shared" si="21"/>
        <v>103.20797836677326</v>
      </c>
      <c r="AC22">
        <v>25</v>
      </c>
      <c r="AD22">
        <v>5</v>
      </c>
      <c r="AE22">
        <f t="shared" si="22"/>
        <v>1</v>
      </c>
      <c r="AF22">
        <f t="shared" si="23"/>
        <v>0</v>
      </c>
      <c r="AG22">
        <f t="shared" si="24"/>
        <v>54483.696887059341</v>
      </c>
      <c r="AH22" t="s">
        <v>298</v>
      </c>
      <c r="AI22">
        <v>10366.4</v>
      </c>
      <c r="AJ22">
        <v>732.16538461538505</v>
      </c>
      <c r="AK22">
        <v>3244.81</v>
      </c>
      <c r="AL22">
        <f t="shared" si="25"/>
        <v>2512.644615384615</v>
      </c>
      <c r="AM22">
        <f t="shared" si="26"/>
        <v>0.77435801029478302</v>
      </c>
      <c r="AN22">
        <v>-1.5298632004600801</v>
      </c>
      <c r="AO22" t="s">
        <v>319</v>
      </c>
      <c r="AP22">
        <v>10349.1</v>
      </c>
      <c r="AQ22">
        <v>977.94342307692295</v>
      </c>
      <c r="AR22">
        <v>1955.75</v>
      </c>
      <c r="AS22">
        <f t="shared" si="27"/>
        <v>0.49996501440525476</v>
      </c>
      <c r="AT22">
        <v>0.5</v>
      </c>
      <c r="AU22">
        <f t="shared" si="28"/>
        <v>589.09056488860165</v>
      </c>
      <c r="AV22">
        <f t="shared" si="29"/>
        <v>20.832637692287776</v>
      </c>
      <c r="AW22">
        <f t="shared" si="30"/>
        <v>147.26233638026468</v>
      </c>
      <c r="AX22">
        <f t="shared" si="31"/>
        <v>0.63432954109676598</v>
      </c>
      <c r="AY22">
        <f t="shared" si="32"/>
        <v>3.7961057646504079E-2</v>
      </c>
      <c r="AZ22">
        <f t="shared" si="33"/>
        <v>0.65911287229962923</v>
      </c>
      <c r="BA22" t="s">
        <v>320</v>
      </c>
      <c r="BB22">
        <v>715.16</v>
      </c>
      <c r="BC22">
        <f t="shared" si="34"/>
        <v>1240.5900000000001</v>
      </c>
      <c r="BD22">
        <f t="shared" si="35"/>
        <v>0.78817867057051638</v>
      </c>
      <c r="BE22">
        <f t="shared" si="36"/>
        <v>0.50958037673195888</v>
      </c>
      <c r="BF22">
        <f t="shared" si="37"/>
        <v>0.79913278136119625</v>
      </c>
      <c r="BG22">
        <f t="shared" si="38"/>
        <v>0.51302917734853692</v>
      </c>
      <c r="BH22">
        <f t="shared" si="39"/>
        <v>0.57638698184779669</v>
      </c>
      <c r="BI22">
        <f t="shared" si="40"/>
        <v>0.42361301815220331</v>
      </c>
      <c r="BJ22">
        <v>1503</v>
      </c>
      <c r="BK22">
        <v>300</v>
      </c>
      <c r="BL22">
        <v>300</v>
      </c>
      <c r="BM22">
        <v>300</v>
      </c>
      <c r="BN22">
        <v>10349.1</v>
      </c>
      <c r="BO22">
        <v>1835.26</v>
      </c>
      <c r="BP22">
        <v>-7.9874500000000001E-3</v>
      </c>
      <c r="BQ22">
        <v>9.36</v>
      </c>
      <c r="BR22">
        <f t="shared" si="41"/>
        <v>699.88400000000001</v>
      </c>
      <c r="BS22">
        <f t="shared" si="42"/>
        <v>589.09056488860165</v>
      </c>
      <c r="BT22">
        <f t="shared" si="43"/>
        <v>0.84169743112944662</v>
      </c>
      <c r="BU22">
        <f t="shared" si="44"/>
        <v>0.19339486225889335</v>
      </c>
      <c r="BV22">
        <v>6</v>
      </c>
      <c r="BW22">
        <v>0.5</v>
      </c>
      <c r="BX22" t="s">
        <v>299</v>
      </c>
      <c r="BY22">
        <v>1599590384.5999999</v>
      </c>
      <c r="BZ22">
        <v>373.476</v>
      </c>
      <c r="CA22">
        <v>399.97399999999999</v>
      </c>
      <c r="CB22">
        <v>21.9253</v>
      </c>
      <c r="CC22">
        <v>18.0031</v>
      </c>
      <c r="CD22">
        <v>375.59399999999999</v>
      </c>
      <c r="CE22">
        <v>22.0185</v>
      </c>
      <c r="CF22">
        <v>499.97699999999998</v>
      </c>
      <c r="CG22">
        <v>102.27200000000001</v>
      </c>
      <c r="CH22">
        <v>9.9884200000000006E-2</v>
      </c>
      <c r="CI22">
        <v>24.590599999999998</v>
      </c>
      <c r="CJ22">
        <v>23.792999999999999</v>
      </c>
      <c r="CK22">
        <v>999.9</v>
      </c>
      <c r="CL22">
        <v>0</v>
      </c>
      <c r="CM22">
        <v>0</v>
      </c>
      <c r="CN22">
        <v>9993.75</v>
      </c>
      <c r="CO22">
        <v>0</v>
      </c>
      <c r="CP22">
        <v>1.5289399999999999E-3</v>
      </c>
      <c r="CQ22">
        <v>699.88400000000001</v>
      </c>
      <c r="CR22">
        <v>0.94300700000000004</v>
      </c>
      <c r="CS22">
        <v>5.6993299999999997E-2</v>
      </c>
      <c r="CT22">
        <v>0</v>
      </c>
      <c r="CU22">
        <v>980.08</v>
      </c>
      <c r="CV22">
        <v>5.0011200000000002</v>
      </c>
      <c r="CW22">
        <v>6894.75</v>
      </c>
      <c r="CX22">
        <v>6861.62</v>
      </c>
      <c r="CY22">
        <v>39.625</v>
      </c>
      <c r="CZ22">
        <v>42.811999999999998</v>
      </c>
      <c r="DA22">
        <v>41.375</v>
      </c>
      <c r="DB22">
        <v>42.061999999999998</v>
      </c>
      <c r="DC22">
        <v>41.375</v>
      </c>
      <c r="DD22">
        <v>655.28</v>
      </c>
      <c r="DE22">
        <v>39.6</v>
      </c>
      <c r="DF22">
        <v>0</v>
      </c>
      <c r="DG22">
        <v>84.699999809265094</v>
      </c>
      <c r="DH22">
        <v>0</v>
      </c>
      <c r="DI22">
        <v>977.94342307692295</v>
      </c>
      <c r="DJ22">
        <v>18.093094006066298</v>
      </c>
      <c r="DK22">
        <v>122.72341883437301</v>
      </c>
      <c r="DL22">
        <v>6880.93384615385</v>
      </c>
      <c r="DM22">
        <v>15</v>
      </c>
      <c r="DN22">
        <v>1599590356.0999999</v>
      </c>
      <c r="DO22" t="s">
        <v>321</v>
      </c>
      <c r="DP22">
        <v>1599590353.0999999</v>
      </c>
      <c r="DQ22">
        <v>1599590356.0999999</v>
      </c>
      <c r="DR22">
        <v>22</v>
      </c>
      <c r="DS22">
        <v>-2E-3</v>
      </c>
      <c r="DT22">
        <v>0</v>
      </c>
      <c r="DU22">
        <v>-2.117</v>
      </c>
      <c r="DV22">
        <v>-9.2999999999999999E-2</v>
      </c>
      <c r="DW22">
        <v>400</v>
      </c>
      <c r="DX22">
        <v>18</v>
      </c>
      <c r="DY22">
        <v>0.05</v>
      </c>
      <c r="DZ22">
        <v>0.03</v>
      </c>
      <c r="EA22">
        <v>400.00070731707302</v>
      </c>
      <c r="EB22">
        <v>6.15261324045362E-2</v>
      </c>
      <c r="EC22">
        <v>3.19414433004995E-2</v>
      </c>
      <c r="ED22">
        <v>1</v>
      </c>
      <c r="EE22">
        <v>373.49543902439001</v>
      </c>
      <c r="EF22">
        <v>-0.13582578397214501</v>
      </c>
      <c r="EG22">
        <v>1.98384312672573E-2</v>
      </c>
      <c r="EH22">
        <v>1</v>
      </c>
      <c r="EI22">
        <v>17.9946219512195</v>
      </c>
      <c r="EJ22">
        <v>3.6271777003505999E-2</v>
      </c>
      <c r="EK22">
        <v>3.7565235741939202E-3</v>
      </c>
      <c r="EL22">
        <v>1</v>
      </c>
      <c r="EM22">
        <v>21.929548780487799</v>
      </c>
      <c r="EN22">
        <v>-1.48599303135562E-2</v>
      </c>
      <c r="EO22">
        <v>1.91669455703962E-3</v>
      </c>
      <c r="EP22">
        <v>1</v>
      </c>
      <c r="EQ22">
        <v>4</v>
      </c>
      <c r="ER22">
        <v>4</v>
      </c>
      <c r="ES22" t="s">
        <v>306</v>
      </c>
      <c r="ET22">
        <v>100</v>
      </c>
      <c r="EU22">
        <v>100</v>
      </c>
      <c r="EV22">
        <v>-2.1179999999999999</v>
      </c>
      <c r="EW22">
        <v>-9.3200000000000005E-2</v>
      </c>
      <c r="EX22">
        <v>-2.1171500000000401</v>
      </c>
      <c r="EY22">
        <v>0</v>
      </c>
      <c r="EZ22">
        <v>0</v>
      </c>
      <c r="FA22">
        <v>0</v>
      </c>
      <c r="FB22">
        <v>-9.3245000000003103E-2</v>
      </c>
      <c r="FC22">
        <v>0</v>
      </c>
      <c r="FD22">
        <v>0</v>
      </c>
      <c r="FE22">
        <v>0</v>
      </c>
      <c r="FF22">
        <v>-1</v>
      </c>
      <c r="FG22">
        <v>-1</v>
      </c>
      <c r="FH22">
        <v>-1</v>
      </c>
      <c r="FI22">
        <v>-1</v>
      </c>
      <c r="FJ22">
        <v>0.5</v>
      </c>
      <c r="FK22">
        <v>0.5</v>
      </c>
      <c r="FL22">
        <v>2</v>
      </c>
      <c r="FM22">
        <v>470.68799999999999</v>
      </c>
      <c r="FN22">
        <v>520.649</v>
      </c>
      <c r="FO22">
        <v>21.759899999999998</v>
      </c>
      <c r="FP22">
        <v>27.1767</v>
      </c>
      <c r="FQ22">
        <v>30.000299999999999</v>
      </c>
      <c r="FR22">
        <v>27.185700000000001</v>
      </c>
      <c r="FS22">
        <v>27.1737</v>
      </c>
      <c r="FT22">
        <v>20.2849</v>
      </c>
      <c r="FU22">
        <v>0</v>
      </c>
      <c r="FV22">
        <v>0</v>
      </c>
      <c r="FW22">
        <v>21.76</v>
      </c>
      <c r="FX22">
        <v>400</v>
      </c>
      <c r="FY22">
        <v>14.991099999999999</v>
      </c>
      <c r="FZ22">
        <v>101.86199999999999</v>
      </c>
      <c r="GA22">
        <v>102.20399999999999</v>
      </c>
    </row>
    <row r="23" spans="1:183" x14ac:dyDescent="0.35">
      <c r="A23">
        <v>6</v>
      </c>
      <c r="B23">
        <v>1599590468.5999999</v>
      </c>
      <c r="C23">
        <v>2034.5999999046301</v>
      </c>
      <c r="D23" t="s">
        <v>322</v>
      </c>
      <c r="E23" t="s">
        <v>323</v>
      </c>
      <c r="F23">
        <v>1599590468.5999999</v>
      </c>
      <c r="G23">
        <f t="shared" si="0"/>
        <v>3.2165491434085142E-3</v>
      </c>
      <c r="H23">
        <f t="shared" si="1"/>
        <v>18.844892514311375</v>
      </c>
      <c r="I23">
        <f t="shared" si="2"/>
        <v>376.01900000000001</v>
      </c>
      <c r="J23">
        <f t="shared" si="3"/>
        <v>306.5675195792947</v>
      </c>
      <c r="K23">
        <f t="shared" si="4"/>
        <v>31.384768300626842</v>
      </c>
      <c r="L23">
        <f t="shared" si="5"/>
        <v>38.494845141547906</v>
      </c>
      <c r="M23">
        <f t="shared" si="6"/>
        <v>0.49567295429378405</v>
      </c>
      <c r="N23">
        <f t="shared" si="7"/>
        <v>2.9713562849003088</v>
      </c>
      <c r="O23">
        <f t="shared" si="8"/>
        <v>0.45389780358322129</v>
      </c>
      <c r="P23">
        <f t="shared" si="9"/>
        <v>0.28714548539405127</v>
      </c>
      <c r="Q23">
        <f t="shared" si="10"/>
        <v>90.043075647088756</v>
      </c>
      <c r="R23">
        <f t="shared" si="11"/>
        <v>24.207789024221292</v>
      </c>
      <c r="S23">
        <f t="shared" si="12"/>
        <v>23.703399999999998</v>
      </c>
      <c r="T23">
        <f t="shared" si="13"/>
        <v>2.942027585409257</v>
      </c>
      <c r="U23">
        <f t="shared" si="14"/>
        <v>72.375103326944526</v>
      </c>
      <c r="V23">
        <f t="shared" si="15"/>
        <v>2.2348916327700503</v>
      </c>
      <c r="W23">
        <f t="shared" si="16"/>
        <v>3.0879287628429855</v>
      </c>
      <c r="X23">
        <f t="shared" si="17"/>
        <v>0.7071359526392067</v>
      </c>
      <c r="Y23">
        <f t="shared" si="18"/>
        <v>-141.84981722431547</v>
      </c>
      <c r="Z23">
        <f t="shared" si="19"/>
        <v>129.17863528943826</v>
      </c>
      <c r="AA23">
        <f t="shared" si="20"/>
        <v>9.1134930857056027</v>
      </c>
      <c r="AB23">
        <f t="shared" si="21"/>
        <v>86.485386797917144</v>
      </c>
      <c r="AC23">
        <v>25</v>
      </c>
      <c r="AD23">
        <v>5</v>
      </c>
      <c r="AE23">
        <f t="shared" si="22"/>
        <v>1</v>
      </c>
      <c r="AF23">
        <f t="shared" si="23"/>
        <v>0</v>
      </c>
      <c r="AG23">
        <f t="shared" si="24"/>
        <v>54598.153458068882</v>
      </c>
      <c r="AH23" t="s">
        <v>298</v>
      </c>
      <c r="AI23">
        <v>10366.4</v>
      </c>
      <c r="AJ23">
        <v>732.16538461538505</v>
      </c>
      <c r="AK23">
        <v>3244.81</v>
      </c>
      <c r="AL23">
        <f t="shared" si="25"/>
        <v>2512.644615384615</v>
      </c>
      <c r="AM23">
        <f t="shared" si="26"/>
        <v>0.77435801029478302</v>
      </c>
      <c r="AN23">
        <v>-1.5298632004600801</v>
      </c>
      <c r="AO23" t="s">
        <v>324</v>
      </c>
      <c r="AP23">
        <v>10353.299999999999</v>
      </c>
      <c r="AQ23">
        <v>993.15742307692301</v>
      </c>
      <c r="AR23">
        <v>2216.09</v>
      </c>
      <c r="AS23">
        <f t="shared" si="27"/>
        <v>0.55184246890833721</v>
      </c>
      <c r="AT23">
        <v>0.5</v>
      </c>
      <c r="AU23">
        <f t="shared" si="28"/>
        <v>463.32364454377148</v>
      </c>
      <c r="AV23">
        <f t="shared" si="29"/>
        <v>18.844892514311375</v>
      </c>
      <c r="AW23">
        <f t="shared" si="30"/>
        <v>127.84083195432184</v>
      </c>
      <c r="AX23">
        <f t="shared" si="31"/>
        <v>0.66780230044808664</v>
      </c>
      <c r="AY23">
        <f t="shared" si="32"/>
        <v>4.397521247773617E-2</v>
      </c>
      <c r="AZ23">
        <f t="shared" si="33"/>
        <v>0.4642049736247173</v>
      </c>
      <c r="BA23" t="s">
        <v>325</v>
      </c>
      <c r="BB23">
        <v>736.18</v>
      </c>
      <c r="BC23">
        <f t="shared" si="34"/>
        <v>1479.9100000000003</v>
      </c>
      <c r="BD23">
        <f t="shared" si="35"/>
        <v>0.82635604659950734</v>
      </c>
      <c r="BE23">
        <f t="shared" si="36"/>
        <v>0.41007242997173748</v>
      </c>
      <c r="BF23">
        <f t="shared" si="37"/>
        <v>0.82412041976007522</v>
      </c>
      <c r="BG23">
        <f t="shared" si="38"/>
        <v>0.40941723063471586</v>
      </c>
      <c r="BH23">
        <f t="shared" si="39"/>
        <v>0.61253813368367382</v>
      </c>
      <c r="BI23">
        <f t="shared" si="40"/>
        <v>0.38746186631632618</v>
      </c>
      <c r="BJ23">
        <v>1505</v>
      </c>
      <c r="BK23">
        <v>300</v>
      </c>
      <c r="BL23">
        <v>300</v>
      </c>
      <c r="BM23">
        <v>300</v>
      </c>
      <c r="BN23">
        <v>10353.299999999999</v>
      </c>
      <c r="BO23">
        <v>2093.5300000000002</v>
      </c>
      <c r="BP23">
        <v>-8.1186399999999999E-3</v>
      </c>
      <c r="BQ23">
        <v>10.46</v>
      </c>
      <c r="BR23">
        <f t="shared" si="41"/>
        <v>550.154</v>
      </c>
      <c r="BS23">
        <f t="shared" si="42"/>
        <v>463.32364454377148</v>
      </c>
      <c r="BT23">
        <f t="shared" si="43"/>
        <v>0.842170818614009</v>
      </c>
      <c r="BU23">
        <f t="shared" si="44"/>
        <v>0.19434163722801789</v>
      </c>
      <c r="BV23">
        <v>6</v>
      </c>
      <c r="BW23">
        <v>0.5</v>
      </c>
      <c r="BX23" t="s">
        <v>299</v>
      </c>
      <c r="BY23">
        <v>1599590468.5999999</v>
      </c>
      <c r="BZ23">
        <v>376.01900000000001</v>
      </c>
      <c r="CA23">
        <v>400.08300000000003</v>
      </c>
      <c r="CB23">
        <v>21.830500000000001</v>
      </c>
      <c r="CC23">
        <v>18.055099999999999</v>
      </c>
      <c r="CD23">
        <v>378.13900000000001</v>
      </c>
      <c r="CE23">
        <v>21.922699999999999</v>
      </c>
      <c r="CF23">
        <v>500.02600000000001</v>
      </c>
      <c r="CG23">
        <v>102.27500000000001</v>
      </c>
      <c r="CH23">
        <v>9.9734100000000006E-2</v>
      </c>
      <c r="CI23">
        <v>24.509799999999998</v>
      </c>
      <c r="CJ23">
        <v>23.703399999999998</v>
      </c>
      <c r="CK23">
        <v>999.9</v>
      </c>
      <c r="CL23">
        <v>0</v>
      </c>
      <c r="CM23">
        <v>0</v>
      </c>
      <c r="CN23">
        <v>10012.5</v>
      </c>
      <c r="CO23">
        <v>0</v>
      </c>
      <c r="CP23">
        <v>1.5289399999999999E-3</v>
      </c>
      <c r="CQ23">
        <v>550.154</v>
      </c>
      <c r="CR23">
        <v>0.92698199999999997</v>
      </c>
      <c r="CS23">
        <v>7.30185E-2</v>
      </c>
      <c r="CT23">
        <v>0</v>
      </c>
      <c r="CU23">
        <v>995.22400000000005</v>
      </c>
      <c r="CV23">
        <v>5.0011200000000002</v>
      </c>
      <c r="CW23">
        <v>5482.83</v>
      </c>
      <c r="CX23">
        <v>5367.24</v>
      </c>
      <c r="CY23">
        <v>39.311999999999998</v>
      </c>
      <c r="CZ23">
        <v>42.75</v>
      </c>
      <c r="DA23">
        <v>41.186999999999998</v>
      </c>
      <c r="DB23">
        <v>42.061999999999998</v>
      </c>
      <c r="DC23">
        <v>41.186999999999998</v>
      </c>
      <c r="DD23">
        <v>505.35</v>
      </c>
      <c r="DE23">
        <v>39.81</v>
      </c>
      <c r="DF23">
        <v>0</v>
      </c>
      <c r="DG23">
        <v>83.5</v>
      </c>
      <c r="DH23">
        <v>0</v>
      </c>
      <c r="DI23">
        <v>993.15742307692301</v>
      </c>
      <c r="DJ23">
        <v>15.741094016355699</v>
      </c>
      <c r="DK23">
        <v>86.927521347740793</v>
      </c>
      <c r="DL23">
        <v>5470.8257692307698</v>
      </c>
      <c r="DM23">
        <v>15</v>
      </c>
      <c r="DN23">
        <v>1599590441.5999999</v>
      </c>
      <c r="DO23" t="s">
        <v>326</v>
      </c>
      <c r="DP23">
        <v>1599590440.5999999</v>
      </c>
      <c r="DQ23">
        <v>1599590441.5999999</v>
      </c>
      <c r="DR23">
        <v>23</v>
      </c>
      <c r="DS23">
        <v>-3.0000000000000001E-3</v>
      </c>
      <c r="DT23">
        <v>1E-3</v>
      </c>
      <c r="DU23">
        <v>-2.12</v>
      </c>
      <c r="DV23">
        <v>-9.1999999999999998E-2</v>
      </c>
      <c r="DW23">
        <v>400</v>
      </c>
      <c r="DX23">
        <v>18</v>
      </c>
      <c r="DY23">
        <v>7.0000000000000007E-2</v>
      </c>
      <c r="DZ23">
        <v>0.02</v>
      </c>
      <c r="EA23">
        <v>399.99582926829299</v>
      </c>
      <c r="EB23">
        <v>-8.1972125435797696E-2</v>
      </c>
      <c r="EC23">
        <v>2.5603832067442302E-2</v>
      </c>
      <c r="ED23">
        <v>1</v>
      </c>
      <c r="EE23">
        <v>376.090682926829</v>
      </c>
      <c r="EF23">
        <v>-0.61772822299669095</v>
      </c>
      <c r="EG23">
        <v>6.5994988362717999E-2</v>
      </c>
      <c r="EH23">
        <v>1</v>
      </c>
      <c r="EI23">
        <v>18.047770731707299</v>
      </c>
      <c r="EJ23">
        <v>4.0848083623706399E-2</v>
      </c>
      <c r="EK23">
        <v>4.0712102774409301E-3</v>
      </c>
      <c r="EL23">
        <v>1</v>
      </c>
      <c r="EM23">
        <v>21.837290243902402</v>
      </c>
      <c r="EN23">
        <v>-1.39379790941029E-2</v>
      </c>
      <c r="EO23">
        <v>3.4876650151046602E-3</v>
      </c>
      <c r="EP23">
        <v>1</v>
      </c>
      <c r="EQ23">
        <v>4</v>
      </c>
      <c r="ER23">
        <v>4</v>
      </c>
      <c r="ES23" t="s">
        <v>306</v>
      </c>
      <c r="ET23">
        <v>100</v>
      </c>
      <c r="EU23">
        <v>100</v>
      </c>
      <c r="EV23">
        <v>-2.12</v>
      </c>
      <c r="EW23">
        <v>-9.2200000000000004E-2</v>
      </c>
      <c r="EX23">
        <v>-2.1203333333333498</v>
      </c>
      <c r="EY23">
        <v>0</v>
      </c>
      <c r="EZ23">
        <v>0</v>
      </c>
      <c r="FA23">
        <v>0</v>
      </c>
      <c r="FB23">
        <v>-9.2261904761901506E-2</v>
      </c>
      <c r="FC23">
        <v>0</v>
      </c>
      <c r="FD23">
        <v>0</v>
      </c>
      <c r="FE23">
        <v>0</v>
      </c>
      <c r="FF23">
        <v>-1</v>
      </c>
      <c r="FG23">
        <v>-1</v>
      </c>
      <c r="FH23">
        <v>-1</v>
      </c>
      <c r="FI23">
        <v>-1</v>
      </c>
      <c r="FJ23">
        <v>0.5</v>
      </c>
      <c r="FK23">
        <v>0.5</v>
      </c>
      <c r="FL23">
        <v>2</v>
      </c>
      <c r="FM23">
        <v>470.875</v>
      </c>
      <c r="FN23">
        <v>520.37099999999998</v>
      </c>
      <c r="FO23">
        <v>21.760300000000001</v>
      </c>
      <c r="FP23">
        <v>27.215800000000002</v>
      </c>
      <c r="FQ23">
        <v>30.0001</v>
      </c>
      <c r="FR23">
        <v>27.224900000000002</v>
      </c>
      <c r="FS23">
        <v>27.212800000000001</v>
      </c>
      <c r="FT23">
        <v>20.286300000000001</v>
      </c>
      <c r="FU23">
        <v>0</v>
      </c>
      <c r="FV23">
        <v>0</v>
      </c>
      <c r="FW23">
        <v>21.76</v>
      </c>
      <c r="FX23">
        <v>400</v>
      </c>
      <c r="FY23">
        <v>14.991099999999999</v>
      </c>
      <c r="FZ23">
        <v>101.85599999999999</v>
      </c>
      <c r="GA23">
        <v>102.197</v>
      </c>
    </row>
    <row r="24" spans="1:183" x14ac:dyDescent="0.35">
      <c r="A24">
        <v>7</v>
      </c>
      <c r="B24">
        <v>1599590556.5999999</v>
      </c>
      <c r="C24">
        <v>2122.5999999046298</v>
      </c>
      <c r="D24" t="s">
        <v>327</v>
      </c>
      <c r="E24" t="s">
        <v>328</v>
      </c>
      <c r="F24">
        <v>1599590556.5999999</v>
      </c>
      <c r="G24">
        <f t="shared" si="0"/>
        <v>3.0831762088063572E-3</v>
      </c>
      <c r="H24">
        <f t="shared" si="1"/>
        <v>15.362706195165011</v>
      </c>
      <c r="I24">
        <f t="shared" si="2"/>
        <v>380.15600000000001</v>
      </c>
      <c r="J24">
        <f t="shared" si="3"/>
        <v>320.81488853899486</v>
      </c>
      <c r="K24">
        <f t="shared" si="4"/>
        <v>32.842750310424726</v>
      </c>
      <c r="L24">
        <f t="shared" si="5"/>
        <v>38.917671944306399</v>
      </c>
      <c r="M24">
        <f t="shared" si="6"/>
        <v>0.47708513310876699</v>
      </c>
      <c r="N24">
        <f t="shared" si="7"/>
        <v>2.9660217924856807</v>
      </c>
      <c r="O24">
        <f t="shared" si="8"/>
        <v>0.43818926378872336</v>
      </c>
      <c r="P24">
        <f t="shared" si="9"/>
        <v>0.27709819000062147</v>
      </c>
      <c r="Q24">
        <f t="shared" si="10"/>
        <v>66.053224775174797</v>
      </c>
      <c r="R24">
        <f t="shared" si="11"/>
        <v>24.019319699142187</v>
      </c>
      <c r="S24">
        <f t="shared" si="12"/>
        <v>23.615300000000001</v>
      </c>
      <c r="T24">
        <f t="shared" si="13"/>
        <v>2.9264591249344516</v>
      </c>
      <c r="U24">
        <f t="shared" si="14"/>
        <v>72.386297767697897</v>
      </c>
      <c r="V24">
        <f t="shared" si="15"/>
        <v>2.2242662225537395</v>
      </c>
      <c r="W24">
        <f t="shared" si="16"/>
        <v>3.0727724599092698</v>
      </c>
      <c r="X24">
        <f t="shared" si="17"/>
        <v>0.70219290238071208</v>
      </c>
      <c r="Y24">
        <f t="shared" si="18"/>
        <v>-135.96807080836035</v>
      </c>
      <c r="Z24">
        <f t="shared" si="19"/>
        <v>129.8901547537713</v>
      </c>
      <c r="AA24">
        <f t="shared" si="20"/>
        <v>9.1722811464447567</v>
      </c>
      <c r="AB24">
        <f t="shared" si="21"/>
        <v>69.147589867030504</v>
      </c>
      <c r="AC24">
        <v>25</v>
      </c>
      <c r="AD24">
        <v>5</v>
      </c>
      <c r="AE24">
        <f t="shared" si="22"/>
        <v>1</v>
      </c>
      <c r="AF24">
        <f t="shared" si="23"/>
        <v>0</v>
      </c>
      <c r="AG24">
        <f t="shared" si="24"/>
        <v>54455.211363523849</v>
      </c>
      <c r="AH24" t="s">
        <v>298</v>
      </c>
      <c r="AI24">
        <v>10366.4</v>
      </c>
      <c r="AJ24">
        <v>732.16538461538505</v>
      </c>
      <c r="AK24">
        <v>3244.81</v>
      </c>
      <c r="AL24">
        <f t="shared" si="25"/>
        <v>2512.644615384615</v>
      </c>
      <c r="AM24">
        <f t="shared" si="26"/>
        <v>0.77435801029478302</v>
      </c>
      <c r="AN24">
        <v>-1.5298632004600801</v>
      </c>
      <c r="AO24" t="s">
        <v>329</v>
      </c>
      <c r="AP24">
        <v>10357</v>
      </c>
      <c r="AQ24">
        <v>975.45735999999999</v>
      </c>
      <c r="AR24">
        <v>2458.2800000000002</v>
      </c>
      <c r="AS24">
        <f t="shared" si="27"/>
        <v>0.60319517711570692</v>
      </c>
      <c r="AT24">
        <v>0.5</v>
      </c>
      <c r="AU24">
        <f t="shared" si="28"/>
        <v>337.13375371857541</v>
      </c>
      <c r="AV24">
        <f t="shared" si="29"/>
        <v>15.362706195165011</v>
      </c>
      <c r="AW24">
        <f t="shared" si="30"/>
        <v>101.6787271429796</v>
      </c>
      <c r="AX24">
        <f t="shared" si="31"/>
        <v>0.68868070358136591</v>
      </c>
      <c r="AY24">
        <f t="shared" si="32"/>
        <v>5.0106431673780948E-2</v>
      </c>
      <c r="AZ24">
        <f t="shared" si="33"/>
        <v>0.31995134809704334</v>
      </c>
      <c r="BA24" t="s">
        <v>330</v>
      </c>
      <c r="BB24">
        <v>765.31</v>
      </c>
      <c r="BC24">
        <f t="shared" si="34"/>
        <v>1692.9700000000003</v>
      </c>
      <c r="BD24">
        <f t="shared" si="35"/>
        <v>0.8758705942810564</v>
      </c>
      <c r="BE24">
        <f t="shared" si="36"/>
        <v>0.31721314781205878</v>
      </c>
      <c r="BF24">
        <f t="shared" si="37"/>
        <v>0.85905224762238386</v>
      </c>
      <c r="BG24">
        <f t="shared" si="38"/>
        <v>0.31302874874710612</v>
      </c>
      <c r="BH24">
        <f t="shared" si="39"/>
        <v>0.68717767889847614</v>
      </c>
      <c r="BI24">
        <f t="shared" si="40"/>
        <v>0.31282232110152386</v>
      </c>
      <c r="BJ24">
        <v>1507</v>
      </c>
      <c r="BK24">
        <v>300</v>
      </c>
      <c r="BL24">
        <v>300</v>
      </c>
      <c r="BM24">
        <v>300</v>
      </c>
      <c r="BN24">
        <v>10357</v>
      </c>
      <c r="BO24">
        <v>2335</v>
      </c>
      <c r="BP24">
        <v>-8.2499600000000006E-3</v>
      </c>
      <c r="BQ24">
        <v>7.3</v>
      </c>
      <c r="BR24">
        <f t="shared" si="41"/>
        <v>399.93900000000002</v>
      </c>
      <c r="BS24">
        <f t="shared" si="42"/>
        <v>337.13375371857541</v>
      </c>
      <c r="BT24">
        <f t="shared" si="43"/>
        <v>0.84296293614420048</v>
      </c>
      <c r="BU24">
        <f t="shared" si="44"/>
        <v>0.19592587228840086</v>
      </c>
      <c r="BV24">
        <v>6</v>
      </c>
      <c r="BW24">
        <v>0.5</v>
      </c>
      <c r="BX24" t="s">
        <v>299</v>
      </c>
      <c r="BY24">
        <v>1599590556.5999999</v>
      </c>
      <c r="BZ24">
        <v>380.15600000000001</v>
      </c>
      <c r="CA24">
        <v>400.00200000000001</v>
      </c>
      <c r="CB24">
        <v>21.7271</v>
      </c>
      <c r="CC24">
        <v>18.1069</v>
      </c>
      <c r="CD24">
        <v>382.24</v>
      </c>
      <c r="CE24">
        <v>21.820699999999999</v>
      </c>
      <c r="CF24">
        <v>499.89299999999997</v>
      </c>
      <c r="CG24">
        <v>102.273</v>
      </c>
      <c r="CH24">
        <v>9.9899399999999999E-2</v>
      </c>
      <c r="CI24">
        <v>24.427600000000002</v>
      </c>
      <c r="CJ24">
        <v>23.615300000000001</v>
      </c>
      <c r="CK24">
        <v>999.9</v>
      </c>
      <c r="CL24">
        <v>0</v>
      </c>
      <c r="CM24">
        <v>0</v>
      </c>
      <c r="CN24">
        <v>9982.5</v>
      </c>
      <c r="CO24">
        <v>0</v>
      </c>
      <c r="CP24">
        <v>1.5289399999999999E-3</v>
      </c>
      <c r="CQ24">
        <v>399.93900000000002</v>
      </c>
      <c r="CR24">
        <v>0.89998500000000003</v>
      </c>
      <c r="CS24">
        <v>0.10001500000000001</v>
      </c>
      <c r="CT24">
        <v>0</v>
      </c>
      <c r="CU24">
        <v>976.62099999999998</v>
      </c>
      <c r="CV24">
        <v>5.0011200000000002</v>
      </c>
      <c r="CW24">
        <v>3890.08</v>
      </c>
      <c r="CX24">
        <v>3868.94</v>
      </c>
      <c r="CY24">
        <v>38.936999999999998</v>
      </c>
      <c r="CZ24">
        <v>42.625</v>
      </c>
      <c r="DA24">
        <v>40.936999999999998</v>
      </c>
      <c r="DB24">
        <v>41.936999999999998</v>
      </c>
      <c r="DC24">
        <v>40.875</v>
      </c>
      <c r="DD24">
        <v>355.44</v>
      </c>
      <c r="DE24">
        <v>39.5</v>
      </c>
      <c r="DF24">
        <v>0</v>
      </c>
      <c r="DG24">
        <v>87.699999809265094</v>
      </c>
      <c r="DH24">
        <v>0</v>
      </c>
      <c r="DI24">
        <v>975.45735999999999</v>
      </c>
      <c r="DJ24">
        <v>9.7313077085070692</v>
      </c>
      <c r="DK24">
        <v>35.1061539022798</v>
      </c>
      <c r="DL24">
        <v>3886.5608000000002</v>
      </c>
      <c r="DM24">
        <v>15</v>
      </c>
      <c r="DN24">
        <v>1599590524.5999999</v>
      </c>
      <c r="DO24" t="s">
        <v>331</v>
      </c>
      <c r="DP24">
        <v>1599590517.0999999</v>
      </c>
      <c r="DQ24">
        <v>1599590524.5999999</v>
      </c>
      <c r="DR24">
        <v>24</v>
      </c>
      <c r="DS24">
        <v>3.5999999999999997E-2</v>
      </c>
      <c r="DT24">
        <v>-1E-3</v>
      </c>
      <c r="DU24">
        <v>-2.0840000000000001</v>
      </c>
      <c r="DV24">
        <v>-9.4E-2</v>
      </c>
      <c r="DW24">
        <v>400</v>
      </c>
      <c r="DX24">
        <v>18</v>
      </c>
      <c r="DY24">
        <v>0.08</v>
      </c>
      <c r="DZ24">
        <v>0.02</v>
      </c>
      <c r="EA24">
        <v>399.98187804878103</v>
      </c>
      <c r="EB24">
        <v>-7.3567944250281098E-2</v>
      </c>
      <c r="EC24">
        <v>2.01847504886845E-2</v>
      </c>
      <c r="ED24">
        <v>1</v>
      </c>
      <c r="EE24">
        <v>380.222731707317</v>
      </c>
      <c r="EF24">
        <v>-0.41878745644540299</v>
      </c>
      <c r="EG24">
        <v>4.3056981185311601E-2</v>
      </c>
      <c r="EH24">
        <v>1</v>
      </c>
      <c r="EI24">
        <v>18.099875609756101</v>
      </c>
      <c r="EJ24">
        <v>3.3135888501723401E-2</v>
      </c>
      <c r="EK24">
        <v>3.36124109539471E-3</v>
      </c>
      <c r="EL24">
        <v>1</v>
      </c>
      <c r="EM24">
        <v>21.734875609756099</v>
      </c>
      <c r="EN24">
        <v>-5.03059233449085E-2</v>
      </c>
      <c r="EO24">
        <v>4.9921782961341397E-3</v>
      </c>
      <c r="EP24">
        <v>1</v>
      </c>
      <c r="EQ24">
        <v>4</v>
      </c>
      <c r="ER24">
        <v>4</v>
      </c>
      <c r="ES24" t="s">
        <v>306</v>
      </c>
      <c r="ET24">
        <v>100</v>
      </c>
      <c r="EU24">
        <v>100</v>
      </c>
      <c r="EV24">
        <v>-2.0840000000000001</v>
      </c>
      <c r="EW24">
        <v>-9.3600000000000003E-2</v>
      </c>
      <c r="EX24">
        <v>-2.0840500000000501</v>
      </c>
      <c r="EY24">
        <v>0</v>
      </c>
      <c r="EZ24">
        <v>0</v>
      </c>
      <c r="FA24">
        <v>0</v>
      </c>
      <c r="FB24">
        <v>-9.3571428571429693E-2</v>
      </c>
      <c r="FC24">
        <v>0</v>
      </c>
      <c r="FD24">
        <v>0</v>
      </c>
      <c r="FE24">
        <v>0</v>
      </c>
      <c r="FF24">
        <v>-1</v>
      </c>
      <c r="FG24">
        <v>-1</v>
      </c>
      <c r="FH24">
        <v>-1</v>
      </c>
      <c r="FI24">
        <v>-1</v>
      </c>
      <c r="FJ24">
        <v>0.7</v>
      </c>
      <c r="FK24">
        <v>0.5</v>
      </c>
      <c r="FL24">
        <v>2</v>
      </c>
      <c r="FM24">
        <v>470.12700000000001</v>
      </c>
      <c r="FN24">
        <v>520.68499999999995</v>
      </c>
      <c r="FO24">
        <v>21.761099999999999</v>
      </c>
      <c r="FP24">
        <v>27.254999999999999</v>
      </c>
      <c r="FQ24">
        <v>30.000399999999999</v>
      </c>
      <c r="FR24">
        <v>27.2636</v>
      </c>
      <c r="FS24">
        <v>27.251999999999999</v>
      </c>
      <c r="FT24">
        <v>20.2896</v>
      </c>
      <c r="FU24">
        <v>0</v>
      </c>
      <c r="FV24">
        <v>0</v>
      </c>
      <c r="FW24">
        <v>21.76</v>
      </c>
      <c r="FX24">
        <v>400</v>
      </c>
      <c r="FY24">
        <v>14.991099999999999</v>
      </c>
      <c r="FZ24">
        <v>101.84699999999999</v>
      </c>
      <c r="GA24">
        <v>102.193</v>
      </c>
    </row>
    <row r="25" spans="1:183" x14ac:dyDescent="0.35">
      <c r="A25">
        <v>8</v>
      </c>
      <c r="B25">
        <v>1599590641.5999999</v>
      </c>
      <c r="C25">
        <v>2207.5999999046298</v>
      </c>
      <c r="D25" t="s">
        <v>332</v>
      </c>
      <c r="E25" t="s">
        <v>333</v>
      </c>
      <c r="F25">
        <v>1599590641.5999999</v>
      </c>
      <c r="G25">
        <f t="shared" si="0"/>
        <v>2.9410703126612993E-3</v>
      </c>
      <c r="H25">
        <f t="shared" si="1"/>
        <v>10.241955306508011</v>
      </c>
      <c r="I25">
        <f t="shared" si="2"/>
        <v>386.36700000000002</v>
      </c>
      <c r="J25">
        <f t="shared" si="3"/>
        <v>343.85694461587894</v>
      </c>
      <c r="K25">
        <f t="shared" si="4"/>
        <v>35.199273059112961</v>
      </c>
      <c r="L25">
        <f t="shared" si="5"/>
        <v>39.550859003946002</v>
      </c>
      <c r="M25">
        <f t="shared" si="6"/>
        <v>0.45692995861441399</v>
      </c>
      <c r="N25">
        <f t="shared" si="7"/>
        <v>2.9673365541167587</v>
      </c>
      <c r="O25">
        <f t="shared" si="8"/>
        <v>0.42113355763721461</v>
      </c>
      <c r="P25">
        <f t="shared" si="9"/>
        <v>0.26619055625335497</v>
      </c>
      <c r="Q25">
        <f t="shared" si="10"/>
        <v>41.293362344972778</v>
      </c>
      <c r="R25">
        <f t="shared" si="11"/>
        <v>23.830812363269786</v>
      </c>
      <c r="S25">
        <f t="shared" si="12"/>
        <v>23.521799999999999</v>
      </c>
      <c r="T25">
        <f t="shared" si="13"/>
        <v>2.9100152644475759</v>
      </c>
      <c r="U25">
        <f t="shared" si="14"/>
        <v>72.368942075882742</v>
      </c>
      <c r="V25">
        <f t="shared" si="15"/>
        <v>2.2130104291068</v>
      </c>
      <c r="W25">
        <f t="shared" si="16"/>
        <v>3.057956031451087</v>
      </c>
      <c r="X25">
        <f t="shared" si="17"/>
        <v>0.69700483534077584</v>
      </c>
      <c r="Y25">
        <f t="shared" si="18"/>
        <v>-129.70120078836331</v>
      </c>
      <c r="Z25">
        <f t="shared" si="19"/>
        <v>131.9954123569037</v>
      </c>
      <c r="AA25">
        <f t="shared" si="20"/>
        <v>9.3086220734286851</v>
      </c>
      <c r="AB25">
        <f t="shared" si="21"/>
        <v>52.896195986941848</v>
      </c>
      <c r="AC25">
        <v>25</v>
      </c>
      <c r="AD25">
        <v>5</v>
      </c>
      <c r="AE25">
        <f t="shared" si="22"/>
        <v>1</v>
      </c>
      <c r="AF25">
        <f t="shared" si="23"/>
        <v>0</v>
      </c>
      <c r="AG25">
        <f t="shared" si="24"/>
        <v>54508.769314712539</v>
      </c>
      <c r="AH25" t="s">
        <v>298</v>
      </c>
      <c r="AI25">
        <v>10366.4</v>
      </c>
      <c r="AJ25">
        <v>732.16538461538505</v>
      </c>
      <c r="AK25">
        <v>3244.81</v>
      </c>
      <c r="AL25">
        <f t="shared" si="25"/>
        <v>2512.644615384615</v>
      </c>
      <c r="AM25">
        <f t="shared" si="26"/>
        <v>0.77435801029478302</v>
      </c>
      <c r="AN25">
        <v>-1.5298632004600801</v>
      </c>
      <c r="AO25" t="s">
        <v>334</v>
      </c>
      <c r="AP25">
        <v>10345.6</v>
      </c>
      <c r="AQ25">
        <v>918.19176000000004</v>
      </c>
      <c r="AR25">
        <v>2588.96</v>
      </c>
      <c r="AS25">
        <f t="shared" si="27"/>
        <v>0.64534339657623141</v>
      </c>
      <c r="AT25">
        <v>0.5</v>
      </c>
      <c r="AU25">
        <f t="shared" si="28"/>
        <v>210.80921082679944</v>
      </c>
      <c r="AV25">
        <f t="shared" si="29"/>
        <v>10.241955306508011</v>
      </c>
      <c r="AW25">
        <f t="shared" si="30"/>
        <v>68.022166072260802</v>
      </c>
      <c r="AX25">
        <f t="shared" si="31"/>
        <v>0.70176827760954197</v>
      </c>
      <c r="AY25">
        <f t="shared" si="32"/>
        <v>5.5841101348459578E-2</v>
      </c>
      <c r="AZ25">
        <f t="shared" si="33"/>
        <v>0.25332565972436805</v>
      </c>
      <c r="BA25" t="s">
        <v>335</v>
      </c>
      <c r="BB25">
        <v>772.11</v>
      </c>
      <c r="BC25">
        <f t="shared" si="34"/>
        <v>1816.85</v>
      </c>
      <c r="BD25">
        <f t="shared" si="35"/>
        <v>0.91959613616974434</v>
      </c>
      <c r="BE25">
        <f t="shared" si="36"/>
        <v>0.2652363812836171</v>
      </c>
      <c r="BF25">
        <f t="shared" si="37"/>
        <v>0.89981316520239807</v>
      </c>
      <c r="BG25">
        <f t="shared" si="38"/>
        <v>0.26101980199838482</v>
      </c>
      <c r="BH25">
        <f t="shared" si="39"/>
        <v>0.77329094381986319</v>
      </c>
      <c r="BI25">
        <f t="shared" si="40"/>
        <v>0.22670905618013681</v>
      </c>
      <c r="BJ25">
        <v>1509</v>
      </c>
      <c r="BK25">
        <v>300</v>
      </c>
      <c r="BL25">
        <v>300</v>
      </c>
      <c r="BM25">
        <v>300</v>
      </c>
      <c r="BN25">
        <v>10345.6</v>
      </c>
      <c r="BO25">
        <v>2477.12</v>
      </c>
      <c r="BP25">
        <v>-8.3682500000000007E-3</v>
      </c>
      <c r="BQ25">
        <v>3.75</v>
      </c>
      <c r="BR25">
        <f t="shared" si="41"/>
        <v>250.08799999999999</v>
      </c>
      <c r="BS25">
        <f t="shared" si="42"/>
        <v>210.80921082679944</v>
      </c>
      <c r="BT25">
        <f t="shared" si="43"/>
        <v>0.84294012838200738</v>
      </c>
      <c r="BU25">
        <f t="shared" si="44"/>
        <v>0.19588025676401469</v>
      </c>
      <c r="BV25">
        <v>6</v>
      </c>
      <c r="BW25">
        <v>0.5</v>
      </c>
      <c r="BX25" t="s">
        <v>299</v>
      </c>
      <c r="BY25">
        <v>1599590641.5999999</v>
      </c>
      <c r="BZ25">
        <v>386.36700000000002</v>
      </c>
      <c r="CA25">
        <v>400.02100000000002</v>
      </c>
      <c r="CB25">
        <v>21.618600000000001</v>
      </c>
      <c r="CC25">
        <v>18.165600000000001</v>
      </c>
      <c r="CD25">
        <v>388.43200000000002</v>
      </c>
      <c r="CE25">
        <v>21.712800000000001</v>
      </c>
      <c r="CF25">
        <v>499.99799999999999</v>
      </c>
      <c r="CG25">
        <v>102.26600000000001</v>
      </c>
      <c r="CH25">
        <v>0.100038</v>
      </c>
      <c r="CI25">
        <v>24.346900000000002</v>
      </c>
      <c r="CJ25">
        <v>23.521799999999999</v>
      </c>
      <c r="CK25">
        <v>999.9</v>
      </c>
      <c r="CL25">
        <v>0</v>
      </c>
      <c r="CM25">
        <v>0</v>
      </c>
      <c r="CN25">
        <v>9990.6200000000008</v>
      </c>
      <c r="CO25">
        <v>0</v>
      </c>
      <c r="CP25">
        <v>1.5289399999999999E-3</v>
      </c>
      <c r="CQ25">
        <v>250.08799999999999</v>
      </c>
      <c r="CR25">
        <v>0.90001299999999995</v>
      </c>
      <c r="CS25">
        <v>9.9987199999999998E-2</v>
      </c>
      <c r="CT25">
        <v>0</v>
      </c>
      <c r="CU25">
        <v>918.61099999999999</v>
      </c>
      <c r="CV25">
        <v>5.0011200000000002</v>
      </c>
      <c r="CW25">
        <v>2281.64</v>
      </c>
      <c r="CX25">
        <v>2400.96</v>
      </c>
      <c r="CY25">
        <v>38.561999999999998</v>
      </c>
      <c r="CZ25">
        <v>42.436999999999998</v>
      </c>
      <c r="DA25">
        <v>40.686999999999998</v>
      </c>
      <c r="DB25">
        <v>41.811999999999998</v>
      </c>
      <c r="DC25">
        <v>40.561999999999998</v>
      </c>
      <c r="DD25">
        <v>220.58</v>
      </c>
      <c r="DE25">
        <v>24.51</v>
      </c>
      <c r="DF25">
        <v>0</v>
      </c>
      <c r="DG25">
        <v>84.399999856948895</v>
      </c>
      <c r="DH25">
        <v>0</v>
      </c>
      <c r="DI25">
        <v>918.19176000000004</v>
      </c>
      <c r="DJ25">
        <v>4.0100000206155197</v>
      </c>
      <c r="DK25">
        <v>5.3338461776082102</v>
      </c>
      <c r="DL25">
        <v>2280.2399999999998</v>
      </c>
      <c r="DM25">
        <v>15</v>
      </c>
      <c r="DN25">
        <v>1599590611.0999999</v>
      </c>
      <c r="DO25" t="s">
        <v>336</v>
      </c>
      <c r="DP25">
        <v>1599590604.5999999</v>
      </c>
      <c r="DQ25">
        <v>1599590611.0999999</v>
      </c>
      <c r="DR25">
        <v>25</v>
      </c>
      <c r="DS25">
        <v>1.9E-2</v>
      </c>
      <c r="DT25">
        <v>-1E-3</v>
      </c>
      <c r="DU25">
        <v>-2.0649999999999999</v>
      </c>
      <c r="DV25">
        <v>-9.4E-2</v>
      </c>
      <c r="DW25">
        <v>400</v>
      </c>
      <c r="DX25">
        <v>18</v>
      </c>
      <c r="DY25">
        <v>0.12</v>
      </c>
      <c r="DZ25">
        <v>0.03</v>
      </c>
      <c r="EA25">
        <v>400.00151219512202</v>
      </c>
      <c r="EB25">
        <v>8.00696864095711E-2</v>
      </c>
      <c r="EC25">
        <v>2.9716647179179798E-2</v>
      </c>
      <c r="ED25">
        <v>1</v>
      </c>
      <c r="EE25">
        <v>386.41265853658501</v>
      </c>
      <c r="EF25">
        <v>-0.32933101045308499</v>
      </c>
      <c r="EG25">
        <v>3.6197702228720201E-2</v>
      </c>
      <c r="EH25">
        <v>1</v>
      </c>
      <c r="EI25">
        <v>18.156792682926799</v>
      </c>
      <c r="EJ25">
        <v>4.9555400696851402E-2</v>
      </c>
      <c r="EK25">
        <v>5.0094247877719598E-3</v>
      </c>
      <c r="EL25">
        <v>1</v>
      </c>
      <c r="EM25">
        <v>21.630482926829298</v>
      </c>
      <c r="EN25">
        <v>-6.2251567944247799E-2</v>
      </c>
      <c r="EO25">
        <v>6.1942893621432602E-3</v>
      </c>
      <c r="EP25">
        <v>1</v>
      </c>
      <c r="EQ25">
        <v>4</v>
      </c>
      <c r="ER25">
        <v>4</v>
      </c>
      <c r="ES25" t="s">
        <v>306</v>
      </c>
      <c r="ET25">
        <v>100</v>
      </c>
      <c r="EU25">
        <v>100</v>
      </c>
      <c r="EV25">
        <v>-2.0649999999999999</v>
      </c>
      <c r="EW25">
        <v>-9.4200000000000006E-2</v>
      </c>
      <c r="EX25">
        <v>-2.0650476190476201</v>
      </c>
      <c r="EY25">
        <v>0</v>
      </c>
      <c r="EZ25">
        <v>0</v>
      </c>
      <c r="FA25">
        <v>0</v>
      </c>
      <c r="FB25">
        <v>-9.41600000000022E-2</v>
      </c>
      <c r="FC25">
        <v>0</v>
      </c>
      <c r="FD25">
        <v>0</v>
      </c>
      <c r="FE25">
        <v>0</v>
      </c>
      <c r="FF25">
        <v>-1</v>
      </c>
      <c r="FG25">
        <v>-1</v>
      </c>
      <c r="FH25">
        <v>-1</v>
      </c>
      <c r="FI25">
        <v>-1</v>
      </c>
      <c r="FJ25">
        <v>0.6</v>
      </c>
      <c r="FK25">
        <v>0.5</v>
      </c>
      <c r="FL25">
        <v>2</v>
      </c>
      <c r="FM25">
        <v>470.38</v>
      </c>
      <c r="FN25">
        <v>520.274</v>
      </c>
      <c r="FO25">
        <v>21.7593</v>
      </c>
      <c r="FP25">
        <v>27.296700000000001</v>
      </c>
      <c r="FQ25">
        <v>30.0002</v>
      </c>
      <c r="FR25">
        <v>27.303999999999998</v>
      </c>
      <c r="FS25">
        <v>27.292100000000001</v>
      </c>
      <c r="FT25">
        <v>20.289899999999999</v>
      </c>
      <c r="FU25">
        <v>0</v>
      </c>
      <c r="FV25">
        <v>0</v>
      </c>
      <c r="FW25">
        <v>21.76</v>
      </c>
      <c r="FX25">
        <v>400</v>
      </c>
      <c r="FY25">
        <v>14.991099999999999</v>
      </c>
      <c r="FZ25">
        <v>101.839</v>
      </c>
      <c r="GA25">
        <v>102.18300000000001</v>
      </c>
    </row>
    <row r="26" spans="1:183" x14ac:dyDescent="0.35">
      <c r="A26">
        <v>9</v>
      </c>
      <c r="B26">
        <v>1599590724.5999999</v>
      </c>
      <c r="C26">
        <v>2290.5999999046298</v>
      </c>
      <c r="D26" t="s">
        <v>337</v>
      </c>
      <c r="E26" t="s">
        <v>338</v>
      </c>
      <c r="F26">
        <v>1599590724.5999999</v>
      </c>
      <c r="G26">
        <f t="shared" si="0"/>
        <v>2.8020184036935121E-3</v>
      </c>
      <c r="H26">
        <f t="shared" si="1"/>
        <v>6.0292995411931862</v>
      </c>
      <c r="I26">
        <f t="shared" si="2"/>
        <v>391.48700000000002</v>
      </c>
      <c r="J26">
        <f t="shared" si="3"/>
        <v>363.63591027758298</v>
      </c>
      <c r="K26">
        <f t="shared" si="4"/>
        <v>37.223903809718941</v>
      </c>
      <c r="L26">
        <f t="shared" si="5"/>
        <v>40.074904647429697</v>
      </c>
      <c r="M26">
        <f t="shared" si="6"/>
        <v>0.43541305016648452</v>
      </c>
      <c r="N26">
        <f t="shared" si="7"/>
        <v>2.9680010346452477</v>
      </c>
      <c r="O26">
        <f t="shared" si="8"/>
        <v>0.40278635071153379</v>
      </c>
      <c r="P26">
        <f t="shared" si="9"/>
        <v>0.25446881101075708</v>
      </c>
      <c r="Q26">
        <f t="shared" si="10"/>
        <v>24.765446192403449</v>
      </c>
      <c r="R26">
        <f t="shared" si="11"/>
        <v>23.698119358975433</v>
      </c>
      <c r="S26">
        <f t="shared" si="12"/>
        <v>23.441099999999999</v>
      </c>
      <c r="T26">
        <f t="shared" si="13"/>
        <v>2.8958875727965596</v>
      </c>
      <c r="U26">
        <f t="shared" si="14"/>
        <v>72.30430214430173</v>
      </c>
      <c r="V26">
        <f t="shared" si="15"/>
        <v>2.2015007250012202</v>
      </c>
      <c r="W26">
        <f t="shared" si="16"/>
        <v>3.0447714170694331</v>
      </c>
      <c r="X26">
        <f t="shared" si="17"/>
        <v>0.69438684779533943</v>
      </c>
      <c r="Y26">
        <f t="shared" si="18"/>
        <v>-123.56901160288388</v>
      </c>
      <c r="Z26">
        <f t="shared" si="19"/>
        <v>133.4010638028148</v>
      </c>
      <c r="AA26">
        <f t="shared" si="20"/>
        <v>9.3983878005955308</v>
      </c>
      <c r="AB26">
        <f t="shared" si="21"/>
        <v>43.995886192929902</v>
      </c>
      <c r="AC26">
        <v>25</v>
      </c>
      <c r="AD26">
        <v>5</v>
      </c>
      <c r="AE26">
        <f t="shared" si="22"/>
        <v>1</v>
      </c>
      <c r="AF26">
        <f t="shared" si="23"/>
        <v>0</v>
      </c>
      <c r="AG26">
        <f t="shared" si="24"/>
        <v>54541.674066382278</v>
      </c>
      <c r="AH26" t="s">
        <v>298</v>
      </c>
      <c r="AI26">
        <v>10366.4</v>
      </c>
      <c r="AJ26">
        <v>732.16538461538505</v>
      </c>
      <c r="AK26">
        <v>3244.81</v>
      </c>
      <c r="AL26">
        <f t="shared" si="25"/>
        <v>2512.644615384615</v>
      </c>
      <c r="AM26">
        <f t="shared" si="26"/>
        <v>0.77435801029478302</v>
      </c>
      <c r="AN26">
        <v>-1.5298632004600801</v>
      </c>
      <c r="AO26" t="s">
        <v>339</v>
      </c>
      <c r="AP26">
        <v>10337.799999999999</v>
      </c>
      <c r="AQ26">
        <v>869.82646153846201</v>
      </c>
      <c r="AR26">
        <v>2657.11</v>
      </c>
      <c r="AS26">
        <f t="shared" si="27"/>
        <v>0.67264190735857299</v>
      </c>
      <c r="AT26">
        <v>0.5</v>
      </c>
      <c r="AU26">
        <f t="shared" si="28"/>
        <v>126.48232514781178</v>
      </c>
      <c r="AV26">
        <f t="shared" si="29"/>
        <v>6.0292995411931862</v>
      </c>
      <c r="AW26">
        <f t="shared" si="30"/>
        <v>42.538656217285656</v>
      </c>
      <c r="AX26">
        <f t="shared" si="31"/>
        <v>0.71096793132388192</v>
      </c>
      <c r="AY26">
        <f t="shared" si="32"/>
        <v>5.9764577642127927E-2</v>
      </c>
      <c r="AZ26">
        <f t="shared" si="33"/>
        <v>0.22118015437825297</v>
      </c>
      <c r="BA26" t="s">
        <v>340</v>
      </c>
      <c r="BB26">
        <v>767.99</v>
      </c>
      <c r="BC26">
        <f t="shared" si="34"/>
        <v>1889.1200000000001</v>
      </c>
      <c r="BD26">
        <f t="shared" si="35"/>
        <v>0.94609317484412747</v>
      </c>
      <c r="BE26">
        <f t="shared" si="36"/>
        <v>0.23728006072302382</v>
      </c>
      <c r="BF26">
        <f t="shared" si="37"/>
        <v>0.92848569469331388</v>
      </c>
      <c r="BG26">
        <f t="shared" si="38"/>
        <v>0.23389698503385029</v>
      </c>
      <c r="BH26">
        <f t="shared" si="39"/>
        <v>0.83532765382122498</v>
      </c>
      <c r="BI26">
        <f t="shared" si="40"/>
        <v>0.16467234617877502</v>
      </c>
      <c r="BJ26">
        <v>1511</v>
      </c>
      <c r="BK26">
        <v>300</v>
      </c>
      <c r="BL26">
        <v>300</v>
      </c>
      <c r="BM26">
        <v>300</v>
      </c>
      <c r="BN26">
        <v>10337.799999999999</v>
      </c>
      <c r="BO26">
        <v>2572.12</v>
      </c>
      <c r="BP26">
        <v>-8.4475499999999999E-3</v>
      </c>
      <c r="BQ26">
        <v>-1.85</v>
      </c>
      <c r="BR26">
        <f t="shared" si="41"/>
        <v>150.05600000000001</v>
      </c>
      <c r="BS26">
        <f t="shared" si="42"/>
        <v>126.48232514781178</v>
      </c>
      <c r="BT26">
        <f t="shared" si="43"/>
        <v>0.84290081801335348</v>
      </c>
      <c r="BU26">
        <f t="shared" si="44"/>
        <v>0.19580163602670697</v>
      </c>
      <c r="BV26">
        <v>6</v>
      </c>
      <c r="BW26">
        <v>0.5</v>
      </c>
      <c r="BX26" t="s">
        <v>299</v>
      </c>
      <c r="BY26">
        <v>1599590724.5999999</v>
      </c>
      <c r="BZ26">
        <v>391.48700000000002</v>
      </c>
      <c r="CA26">
        <v>400.03899999999999</v>
      </c>
      <c r="CB26">
        <v>21.5062</v>
      </c>
      <c r="CC26">
        <v>18.215900000000001</v>
      </c>
      <c r="CD26">
        <v>393.584</v>
      </c>
      <c r="CE26">
        <v>21.6</v>
      </c>
      <c r="CF26">
        <v>499.971</v>
      </c>
      <c r="CG26">
        <v>102.26600000000001</v>
      </c>
      <c r="CH26">
        <v>9.9863099999999996E-2</v>
      </c>
      <c r="CI26">
        <v>24.274799999999999</v>
      </c>
      <c r="CJ26">
        <v>23.441099999999999</v>
      </c>
      <c r="CK26">
        <v>999.9</v>
      </c>
      <c r="CL26">
        <v>0</v>
      </c>
      <c r="CM26">
        <v>0</v>
      </c>
      <c r="CN26">
        <v>9994.3799999999992</v>
      </c>
      <c r="CO26">
        <v>0</v>
      </c>
      <c r="CP26">
        <v>1.5289399999999999E-3</v>
      </c>
      <c r="CQ26">
        <v>150.05600000000001</v>
      </c>
      <c r="CR26">
        <v>0.89999799999999996</v>
      </c>
      <c r="CS26">
        <v>0.10000199999999999</v>
      </c>
      <c r="CT26">
        <v>0</v>
      </c>
      <c r="CU26">
        <v>869.20100000000002</v>
      </c>
      <c r="CV26">
        <v>5.0011200000000002</v>
      </c>
      <c r="CW26">
        <v>1288.93</v>
      </c>
      <c r="CX26">
        <v>1421.01</v>
      </c>
      <c r="CY26">
        <v>38</v>
      </c>
      <c r="CZ26">
        <v>42.25</v>
      </c>
      <c r="DA26">
        <v>40.436999999999998</v>
      </c>
      <c r="DB26">
        <v>41.625</v>
      </c>
      <c r="DC26">
        <v>40.25</v>
      </c>
      <c r="DD26">
        <v>130.55000000000001</v>
      </c>
      <c r="DE26">
        <v>14.51</v>
      </c>
      <c r="DF26">
        <v>0</v>
      </c>
      <c r="DG26">
        <v>82.299999952316298</v>
      </c>
      <c r="DH26">
        <v>0</v>
      </c>
      <c r="DI26">
        <v>869.82646153846201</v>
      </c>
      <c r="DJ26">
        <v>-3.7150085516444298</v>
      </c>
      <c r="DK26">
        <v>-4.71076922813993</v>
      </c>
      <c r="DL26">
        <v>1289.7388461538501</v>
      </c>
      <c r="DM26">
        <v>15</v>
      </c>
      <c r="DN26">
        <v>1599590697.0999999</v>
      </c>
      <c r="DO26" t="s">
        <v>341</v>
      </c>
      <c r="DP26">
        <v>1599590691.0999999</v>
      </c>
      <c r="DQ26">
        <v>1599590697.0999999</v>
      </c>
      <c r="DR26">
        <v>26</v>
      </c>
      <c r="DS26">
        <v>-3.1E-2</v>
      </c>
      <c r="DT26">
        <v>0</v>
      </c>
      <c r="DU26">
        <v>-2.097</v>
      </c>
      <c r="DV26">
        <v>-9.4E-2</v>
      </c>
      <c r="DW26">
        <v>400</v>
      </c>
      <c r="DX26">
        <v>18</v>
      </c>
      <c r="DY26">
        <v>0.25</v>
      </c>
      <c r="DZ26">
        <v>0.02</v>
      </c>
      <c r="EA26">
        <v>399.98443902438999</v>
      </c>
      <c r="EB26">
        <v>6.7484320557983299E-2</v>
      </c>
      <c r="EC26">
        <v>3.0421469296702499E-2</v>
      </c>
      <c r="ED26">
        <v>1</v>
      </c>
      <c r="EE26">
        <v>391.58192682926801</v>
      </c>
      <c r="EF26">
        <v>-0.87763066201989404</v>
      </c>
      <c r="EG26">
        <v>8.9711839565574394E-2</v>
      </c>
      <c r="EH26">
        <v>1</v>
      </c>
      <c r="EI26">
        <v>18.208956097561</v>
      </c>
      <c r="EJ26">
        <v>3.1383972125432202E-2</v>
      </c>
      <c r="EK26">
        <v>3.1736759313627798E-3</v>
      </c>
      <c r="EL26">
        <v>1</v>
      </c>
      <c r="EM26">
        <v>21.520948780487799</v>
      </c>
      <c r="EN26">
        <v>-6.3194425087053002E-2</v>
      </c>
      <c r="EO26">
        <v>6.68767056135259E-3</v>
      </c>
      <c r="EP26">
        <v>1</v>
      </c>
      <c r="EQ26">
        <v>4</v>
      </c>
      <c r="ER26">
        <v>4</v>
      </c>
      <c r="ES26" t="s">
        <v>306</v>
      </c>
      <c r="ET26">
        <v>100</v>
      </c>
      <c r="EU26">
        <v>100</v>
      </c>
      <c r="EV26">
        <v>-2.097</v>
      </c>
      <c r="EW26">
        <v>-9.3799999999999994E-2</v>
      </c>
      <c r="EX26">
        <v>-2.0965499999999802</v>
      </c>
      <c r="EY26">
        <v>0</v>
      </c>
      <c r="EZ26">
        <v>0</v>
      </c>
      <c r="FA26">
        <v>0</v>
      </c>
      <c r="FB26">
        <v>-9.3845000000001705E-2</v>
      </c>
      <c r="FC26">
        <v>0</v>
      </c>
      <c r="FD26">
        <v>0</v>
      </c>
      <c r="FE26">
        <v>0</v>
      </c>
      <c r="FF26">
        <v>-1</v>
      </c>
      <c r="FG26">
        <v>-1</v>
      </c>
      <c r="FH26">
        <v>-1</v>
      </c>
      <c r="FI26">
        <v>-1</v>
      </c>
      <c r="FJ26">
        <v>0.6</v>
      </c>
      <c r="FK26">
        <v>0.5</v>
      </c>
      <c r="FL26">
        <v>2</v>
      </c>
      <c r="FM26">
        <v>470.71499999999997</v>
      </c>
      <c r="FN26">
        <v>519.75300000000004</v>
      </c>
      <c r="FO26">
        <v>21.759699999999999</v>
      </c>
      <c r="FP26">
        <v>27.337800000000001</v>
      </c>
      <c r="FQ26">
        <v>30.000299999999999</v>
      </c>
      <c r="FR26">
        <v>27.345099999999999</v>
      </c>
      <c r="FS26">
        <v>27.333600000000001</v>
      </c>
      <c r="FT26">
        <v>20.291799999999999</v>
      </c>
      <c r="FU26">
        <v>0</v>
      </c>
      <c r="FV26">
        <v>0</v>
      </c>
      <c r="FW26">
        <v>21.76</v>
      </c>
      <c r="FX26">
        <v>400</v>
      </c>
      <c r="FY26">
        <v>14.991099999999999</v>
      </c>
      <c r="FZ26">
        <v>101.83</v>
      </c>
      <c r="GA26">
        <v>102.17400000000001</v>
      </c>
    </row>
    <row r="27" spans="1:183" x14ac:dyDescent="0.35">
      <c r="A27">
        <v>10</v>
      </c>
      <c r="B27">
        <v>1599590806.5999999</v>
      </c>
      <c r="C27">
        <v>2372.5999999046298</v>
      </c>
      <c r="D27" t="s">
        <v>342</v>
      </c>
      <c r="E27" t="s">
        <v>343</v>
      </c>
      <c r="F27">
        <v>1599590806.5999999</v>
      </c>
      <c r="G27">
        <f t="shared" si="0"/>
        <v>2.6648217030356483E-3</v>
      </c>
      <c r="H27">
        <f t="shared" si="1"/>
        <v>3.727996706120952</v>
      </c>
      <c r="I27">
        <f t="shared" si="2"/>
        <v>394.31099999999998</v>
      </c>
      <c r="J27">
        <f t="shared" si="3"/>
        <v>374.52039692716028</v>
      </c>
      <c r="K27">
        <f t="shared" si="4"/>
        <v>38.338061958431133</v>
      </c>
      <c r="L27">
        <f t="shared" si="5"/>
        <v>40.363941918578696</v>
      </c>
      <c r="M27">
        <f t="shared" si="6"/>
        <v>0.40930964018571969</v>
      </c>
      <c r="N27">
        <f t="shared" si="7"/>
        <v>2.9661220071606613</v>
      </c>
      <c r="O27">
        <f t="shared" si="8"/>
        <v>0.38032124893836</v>
      </c>
      <c r="P27">
        <f t="shared" si="9"/>
        <v>0.2401339658464689</v>
      </c>
      <c r="Q27">
        <f t="shared" si="10"/>
        <v>16.503579114351485</v>
      </c>
      <c r="R27">
        <f t="shared" si="11"/>
        <v>23.629341027174963</v>
      </c>
      <c r="S27">
        <f t="shared" si="12"/>
        <v>23.410799999999998</v>
      </c>
      <c r="T27">
        <f t="shared" si="13"/>
        <v>2.8905986345526755</v>
      </c>
      <c r="U27">
        <f t="shared" si="14"/>
        <v>72.204196168051311</v>
      </c>
      <c r="V27">
        <f t="shared" si="15"/>
        <v>2.1911491517136703</v>
      </c>
      <c r="W27">
        <f t="shared" si="16"/>
        <v>3.0346562499136351</v>
      </c>
      <c r="X27">
        <f t="shared" si="17"/>
        <v>0.69944948283900521</v>
      </c>
      <c r="Y27">
        <f t="shared" si="18"/>
        <v>-117.51863710387209</v>
      </c>
      <c r="Z27">
        <f t="shared" si="19"/>
        <v>129.28688706206222</v>
      </c>
      <c r="AA27">
        <f t="shared" si="20"/>
        <v>9.110353633727323</v>
      </c>
      <c r="AB27">
        <f t="shared" si="21"/>
        <v>37.382182706268935</v>
      </c>
      <c r="AC27">
        <v>25</v>
      </c>
      <c r="AD27">
        <v>5</v>
      </c>
      <c r="AE27">
        <f t="shared" si="22"/>
        <v>1</v>
      </c>
      <c r="AF27">
        <f t="shared" si="23"/>
        <v>0</v>
      </c>
      <c r="AG27">
        <f t="shared" si="24"/>
        <v>54496.19243770605</v>
      </c>
      <c r="AH27" t="s">
        <v>298</v>
      </c>
      <c r="AI27">
        <v>10366.4</v>
      </c>
      <c r="AJ27">
        <v>732.16538461538505</v>
      </c>
      <c r="AK27">
        <v>3244.81</v>
      </c>
      <c r="AL27">
        <f t="shared" si="25"/>
        <v>2512.644615384615</v>
      </c>
      <c r="AM27">
        <f t="shared" si="26"/>
        <v>0.77435801029478302</v>
      </c>
      <c r="AN27">
        <v>-1.5298632004600801</v>
      </c>
      <c r="AO27" t="s">
        <v>344</v>
      </c>
      <c r="AP27">
        <v>10334.4</v>
      </c>
      <c r="AQ27">
        <v>843.10946153846203</v>
      </c>
      <c r="AR27">
        <v>2730.75</v>
      </c>
      <c r="AS27">
        <f t="shared" si="27"/>
        <v>0.69125351586982986</v>
      </c>
      <c r="AT27">
        <v>0.5</v>
      </c>
      <c r="AU27">
        <f t="shared" si="28"/>
        <v>84.335096813307715</v>
      </c>
      <c r="AV27">
        <f t="shared" si="29"/>
        <v>3.727996706120952</v>
      </c>
      <c r="AW27">
        <f t="shared" si="30"/>
        <v>29.14846609171072</v>
      </c>
      <c r="AX27">
        <f t="shared" si="31"/>
        <v>0.71718758582806919</v>
      </c>
      <c r="AY27">
        <f t="shared" si="32"/>
        <v>6.2344861217392529E-2</v>
      </c>
      <c r="AZ27">
        <f t="shared" si="33"/>
        <v>0.1882486496383777</v>
      </c>
      <c r="BA27" t="s">
        <v>345</v>
      </c>
      <c r="BB27">
        <v>772.29</v>
      </c>
      <c r="BC27">
        <f t="shared" si="34"/>
        <v>1958.46</v>
      </c>
      <c r="BD27">
        <f t="shared" si="35"/>
        <v>0.96383920961446135</v>
      </c>
      <c r="BE27">
        <f t="shared" si="36"/>
        <v>0.20790933945933701</v>
      </c>
      <c r="BF27">
        <f t="shared" si="37"/>
        <v>0.94448867660190283</v>
      </c>
      <c r="BG27">
        <f t="shared" si="38"/>
        <v>0.20458921920452799</v>
      </c>
      <c r="BH27">
        <f t="shared" si="39"/>
        <v>0.88287869742901115</v>
      </c>
      <c r="BI27">
        <f t="shared" si="40"/>
        <v>0.11712130257098885</v>
      </c>
      <c r="BJ27">
        <v>1513</v>
      </c>
      <c r="BK27">
        <v>300</v>
      </c>
      <c r="BL27">
        <v>300</v>
      </c>
      <c r="BM27">
        <v>300</v>
      </c>
      <c r="BN27">
        <v>10334.4</v>
      </c>
      <c r="BO27">
        <v>2666.8</v>
      </c>
      <c r="BP27">
        <v>-8.4873099999999996E-3</v>
      </c>
      <c r="BQ27">
        <v>-5.66</v>
      </c>
      <c r="BR27">
        <f t="shared" si="41"/>
        <v>100.06</v>
      </c>
      <c r="BS27">
        <f t="shared" si="42"/>
        <v>84.335096813307715</v>
      </c>
      <c r="BT27">
        <f t="shared" si="43"/>
        <v>0.84284526097649126</v>
      </c>
      <c r="BU27">
        <f t="shared" si="44"/>
        <v>0.19569052195298237</v>
      </c>
      <c r="BV27">
        <v>6</v>
      </c>
      <c r="BW27">
        <v>0.5</v>
      </c>
      <c r="BX27" t="s">
        <v>299</v>
      </c>
      <c r="BY27">
        <v>1599590806.5999999</v>
      </c>
      <c r="BZ27">
        <v>394.31099999999998</v>
      </c>
      <c r="CA27">
        <v>400.04599999999999</v>
      </c>
      <c r="CB27">
        <v>21.405100000000001</v>
      </c>
      <c r="CC27">
        <v>18.275500000000001</v>
      </c>
      <c r="CD27">
        <v>396.44299999999998</v>
      </c>
      <c r="CE27">
        <v>21.4984</v>
      </c>
      <c r="CF27">
        <v>499.95800000000003</v>
      </c>
      <c r="CG27">
        <v>102.26600000000001</v>
      </c>
      <c r="CH27">
        <v>9.9751699999999999E-2</v>
      </c>
      <c r="CI27">
        <v>24.2193</v>
      </c>
      <c r="CJ27">
        <v>23.410799999999998</v>
      </c>
      <c r="CK27">
        <v>999.9</v>
      </c>
      <c r="CL27">
        <v>0</v>
      </c>
      <c r="CM27">
        <v>0</v>
      </c>
      <c r="CN27">
        <v>9983.75</v>
      </c>
      <c r="CO27">
        <v>0</v>
      </c>
      <c r="CP27">
        <v>1.5289399999999999E-3</v>
      </c>
      <c r="CQ27">
        <v>100.06</v>
      </c>
      <c r="CR27">
        <v>0.90012899999999996</v>
      </c>
      <c r="CS27">
        <v>9.9870899999999999E-2</v>
      </c>
      <c r="CT27">
        <v>0</v>
      </c>
      <c r="CU27">
        <v>843.23299999999995</v>
      </c>
      <c r="CV27">
        <v>5.0011200000000002</v>
      </c>
      <c r="CW27">
        <v>826.86599999999999</v>
      </c>
      <c r="CX27">
        <v>931.25099999999998</v>
      </c>
      <c r="CY27">
        <v>37.811999999999998</v>
      </c>
      <c r="CZ27">
        <v>42.061999999999998</v>
      </c>
      <c r="DA27">
        <v>40.125</v>
      </c>
      <c r="DB27">
        <v>41.436999999999998</v>
      </c>
      <c r="DC27">
        <v>40</v>
      </c>
      <c r="DD27">
        <v>85.57</v>
      </c>
      <c r="DE27">
        <v>9.49</v>
      </c>
      <c r="DF27">
        <v>0</v>
      </c>
      <c r="DG27">
        <v>81.399999856948895</v>
      </c>
      <c r="DH27">
        <v>0</v>
      </c>
      <c r="DI27">
        <v>843.10946153846203</v>
      </c>
      <c r="DJ27">
        <v>-0.43186324804162302</v>
      </c>
      <c r="DK27">
        <v>-3.3983589965639198</v>
      </c>
      <c r="DL27">
        <v>826.67092307692303</v>
      </c>
      <c r="DM27">
        <v>15</v>
      </c>
      <c r="DN27">
        <v>1599590780.0999999</v>
      </c>
      <c r="DO27" t="s">
        <v>346</v>
      </c>
      <c r="DP27">
        <v>1599590773.0999999</v>
      </c>
      <c r="DQ27">
        <v>1599590780.0999999</v>
      </c>
      <c r="DR27">
        <v>27</v>
      </c>
      <c r="DS27">
        <v>-3.5000000000000003E-2</v>
      </c>
      <c r="DT27">
        <v>1E-3</v>
      </c>
      <c r="DU27">
        <v>-2.1320000000000001</v>
      </c>
      <c r="DV27">
        <v>-9.2999999999999999E-2</v>
      </c>
      <c r="DW27">
        <v>400</v>
      </c>
      <c r="DX27">
        <v>18</v>
      </c>
      <c r="DY27">
        <v>0.3</v>
      </c>
      <c r="DZ27">
        <v>0.03</v>
      </c>
      <c r="EA27">
        <v>399.98907317073201</v>
      </c>
      <c r="EB27">
        <v>5.5902439024719502E-2</v>
      </c>
      <c r="EC27">
        <v>3.1586806634433598E-2</v>
      </c>
      <c r="ED27">
        <v>1</v>
      </c>
      <c r="EE27">
        <v>394.39675609756102</v>
      </c>
      <c r="EF27">
        <v>-0.44445993031315001</v>
      </c>
      <c r="EG27">
        <v>5.0806558289841E-2</v>
      </c>
      <c r="EH27">
        <v>1</v>
      </c>
      <c r="EI27">
        <v>18.2670975609756</v>
      </c>
      <c r="EJ27">
        <v>3.7864808362361703E-2</v>
      </c>
      <c r="EK27">
        <v>3.8127825959963402E-3</v>
      </c>
      <c r="EL27">
        <v>1</v>
      </c>
      <c r="EM27">
        <v>21.416039024390201</v>
      </c>
      <c r="EN27">
        <v>-1.7406271776967599E-2</v>
      </c>
      <c r="EO27">
        <v>1.34522620828525E-2</v>
      </c>
      <c r="EP27">
        <v>1</v>
      </c>
      <c r="EQ27">
        <v>4</v>
      </c>
      <c r="ER27">
        <v>4</v>
      </c>
      <c r="ES27" t="s">
        <v>306</v>
      </c>
      <c r="ET27">
        <v>100</v>
      </c>
      <c r="EU27">
        <v>100</v>
      </c>
      <c r="EV27">
        <v>-2.1320000000000001</v>
      </c>
      <c r="EW27">
        <v>-9.3299999999999994E-2</v>
      </c>
      <c r="EX27">
        <v>-2.1318499999999898</v>
      </c>
      <c r="EY27">
        <v>0</v>
      </c>
      <c r="EZ27">
        <v>0</v>
      </c>
      <c r="FA27">
        <v>0</v>
      </c>
      <c r="FB27">
        <v>-9.3345000000006506E-2</v>
      </c>
      <c r="FC27">
        <v>0</v>
      </c>
      <c r="FD27">
        <v>0</v>
      </c>
      <c r="FE27">
        <v>0</v>
      </c>
      <c r="FF27">
        <v>-1</v>
      </c>
      <c r="FG27">
        <v>-1</v>
      </c>
      <c r="FH27">
        <v>-1</v>
      </c>
      <c r="FI27">
        <v>-1</v>
      </c>
      <c r="FJ27">
        <v>0.6</v>
      </c>
      <c r="FK27">
        <v>0.4</v>
      </c>
      <c r="FL27">
        <v>2</v>
      </c>
      <c r="FM27">
        <v>470.57100000000003</v>
      </c>
      <c r="FN27">
        <v>519.60599999999999</v>
      </c>
      <c r="FO27">
        <v>21.759699999999999</v>
      </c>
      <c r="FP27">
        <v>27.3813</v>
      </c>
      <c r="FQ27">
        <v>30.000299999999999</v>
      </c>
      <c r="FR27">
        <v>27.3886</v>
      </c>
      <c r="FS27">
        <v>27.3752</v>
      </c>
      <c r="FT27">
        <v>20.293600000000001</v>
      </c>
      <c r="FU27">
        <v>0</v>
      </c>
      <c r="FV27">
        <v>0</v>
      </c>
      <c r="FW27">
        <v>21.76</v>
      </c>
      <c r="FX27">
        <v>400</v>
      </c>
      <c r="FY27">
        <v>14.991099999999999</v>
      </c>
      <c r="FZ27">
        <v>101.821</v>
      </c>
      <c r="GA27">
        <v>102.16800000000001</v>
      </c>
    </row>
    <row r="28" spans="1:183" x14ac:dyDescent="0.35">
      <c r="A28">
        <v>11</v>
      </c>
      <c r="B28">
        <v>1599590891</v>
      </c>
      <c r="C28">
        <v>2457</v>
      </c>
      <c r="D28" t="s">
        <v>347</v>
      </c>
      <c r="E28" t="s">
        <v>348</v>
      </c>
      <c r="F28">
        <v>1599590891</v>
      </c>
      <c r="G28">
        <f t="shared" si="0"/>
        <v>2.5282753256742722E-3</v>
      </c>
      <c r="H28">
        <f t="shared" si="1"/>
        <v>0.9126652322832759</v>
      </c>
      <c r="I28">
        <f t="shared" si="2"/>
        <v>397.68799999999999</v>
      </c>
      <c r="J28">
        <f t="shared" si="3"/>
        <v>389.30076242433478</v>
      </c>
      <c r="K28">
        <f t="shared" si="4"/>
        <v>39.850085585441654</v>
      </c>
      <c r="L28">
        <f t="shared" si="5"/>
        <v>40.708630359755198</v>
      </c>
      <c r="M28">
        <f t="shared" si="6"/>
        <v>0.38630833576106466</v>
      </c>
      <c r="N28">
        <f t="shared" si="7"/>
        <v>2.9689593481974237</v>
      </c>
      <c r="O28">
        <f t="shared" si="8"/>
        <v>0.36039878211354009</v>
      </c>
      <c r="P28">
        <f t="shared" si="9"/>
        <v>0.22743213720665117</v>
      </c>
      <c r="Q28">
        <f t="shared" si="10"/>
        <v>8.2137552170602603</v>
      </c>
      <c r="R28">
        <f t="shared" si="11"/>
        <v>23.562110981205205</v>
      </c>
      <c r="S28">
        <f t="shared" si="12"/>
        <v>23.3582</v>
      </c>
      <c r="T28">
        <f t="shared" si="13"/>
        <v>2.8814372386430693</v>
      </c>
      <c r="U28">
        <f t="shared" si="14"/>
        <v>72.108207409559256</v>
      </c>
      <c r="V28">
        <f t="shared" si="15"/>
        <v>2.18109440196196</v>
      </c>
      <c r="W28">
        <f t="shared" si="16"/>
        <v>3.0247519392262916</v>
      </c>
      <c r="X28">
        <f t="shared" si="17"/>
        <v>0.7003428366811093</v>
      </c>
      <c r="Y28">
        <f t="shared" si="18"/>
        <v>-111.4969418622354</v>
      </c>
      <c r="Z28">
        <f t="shared" si="19"/>
        <v>129.10644184412365</v>
      </c>
      <c r="AA28">
        <f t="shared" si="20"/>
        <v>9.0840254795413706</v>
      </c>
      <c r="AB28">
        <f t="shared" si="21"/>
        <v>34.907280678489883</v>
      </c>
      <c r="AC28">
        <v>26</v>
      </c>
      <c r="AD28">
        <v>5</v>
      </c>
      <c r="AE28">
        <f t="shared" si="22"/>
        <v>1</v>
      </c>
      <c r="AF28">
        <f t="shared" si="23"/>
        <v>0</v>
      </c>
      <c r="AG28">
        <f t="shared" si="24"/>
        <v>54590.22458304881</v>
      </c>
      <c r="AH28" t="s">
        <v>298</v>
      </c>
      <c r="AI28">
        <v>10366.4</v>
      </c>
      <c r="AJ28">
        <v>732.16538461538505</v>
      </c>
      <c r="AK28">
        <v>3244.81</v>
      </c>
      <c r="AL28">
        <f t="shared" si="25"/>
        <v>2512.644615384615</v>
      </c>
      <c r="AM28">
        <f t="shared" si="26"/>
        <v>0.77435801029478302</v>
      </c>
      <c r="AN28">
        <v>-1.5298632004600801</v>
      </c>
      <c r="AO28" t="s">
        <v>349</v>
      </c>
      <c r="AP28">
        <v>10330.5</v>
      </c>
      <c r="AQ28">
        <v>808.96668</v>
      </c>
      <c r="AR28">
        <v>2781.04</v>
      </c>
      <c r="AS28">
        <f t="shared" si="27"/>
        <v>0.70911361217386304</v>
      </c>
      <c r="AT28">
        <v>0.5</v>
      </c>
      <c r="AU28">
        <f t="shared" si="28"/>
        <v>42.035413836285947</v>
      </c>
      <c r="AV28">
        <f t="shared" si="29"/>
        <v>0.9126652322832759</v>
      </c>
      <c r="AW28">
        <f t="shared" si="30"/>
        <v>14.903942072335955</v>
      </c>
      <c r="AX28">
        <f t="shared" si="31"/>
        <v>0.71344173402755806</v>
      </c>
      <c r="AY28">
        <f t="shared" si="32"/>
        <v>5.810644430089823E-2</v>
      </c>
      <c r="AZ28">
        <f t="shared" si="33"/>
        <v>0.16676135546414292</v>
      </c>
      <c r="BA28" t="s">
        <v>350</v>
      </c>
      <c r="BB28">
        <v>796.93</v>
      </c>
      <c r="BC28">
        <f t="shared" si="34"/>
        <v>1984.1100000000001</v>
      </c>
      <c r="BD28">
        <f t="shared" si="35"/>
        <v>0.99393346135042904</v>
      </c>
      <c r="BE28">
        <f t="shared" si="36"/>
        <v>0.18945781655963526</v>
      </c>
      <c r="BF28">
        <f t="shared" si="37"/>
        <v>0.96251537560769773</v>
      </c>
      <c r="BG28">
        <f t="shared" si="38"/>
        <v>0.18457445082380258</v>
      </c>
      <c r="BH28">
        <f t="shared" si="39"/>
        <v>0.97914464580172489</v>
      </c>
      <c r="BI28">
        <f t="shared" si="40"/>
        <v>2.0855354198275111E-2</v>
      </c>
      <c r="BJ28">
        <v>1515</v>
      </c>
      <c r="BK28">
        <v>300</v>
      </c>
      <c r="BL28">
        <v>300</v>
      </c>
      <c r="BM28">
        <v>300</v>
      </c>
      <c r="BN28">
        <v>10330.5</v>
      </c>
      <c r="BO28">
        <v>2748.91</v>
      </c>
      <c r="BP28">
        <v>-8.5271199999999991E-3</v>
      </c>
      <c r="BQ28">
        <v>-13.55</v>
      </c>
      <c r="BR28">
        <f t="shared" si="41"/>
        <v>49.881799999999998</v>
      </c>
      <c r="BS28">
        <f t="shared" si="42"/>
        <v>42.035413836285947</v>
      </c>
      <c r="BT28">
        <f t="shared" si="43"/>
        <v>0.84270042051982785</v>
      </c>
      <c r="BU28">
        <f t="shared" si="44"/>
        <v>0.19540084103965585</v>
      </c>
      <c r="BV28">
        <v>6</v>
      </c>
      <c r="BW28">
        <v>0.5</v>
      </c>
      <c r="BX28" t="s">
        <v>299</v>
      </c>
      <c r="BY28">
        <v>1599590891</v>
      </c>
      <c r="BZ28">
        <v>397.68799999999999</v>
      </c>
      <c r="CA28">
        <v>399.99</v>
      </c>
      <c r="CB28">
        <v>21.307400000000001</v>
      </c>
      <c r="CC28">
        <v>18.337800000000001</v>
      </c>
      <c r="CD28">
        <v>399.78800000000001</v>
      </c>
      <c r="CE28">
        <v>21.403400000000001</v>
      </c>
      <c r="CF28">
        <v>499.947</v>
      </c>
      <c r="CG28">
        <v>102.264</v>
      </c>
      <c r="CH28">
        <v>9.9235400000000001E-2</v>
      </c>
      <c r="CI28">
        <v>24.1648</v>
      </c>
      <c r="CJ28">
        <v>23.3582</v>
      </c>
      <c r="CK28">
        <v>999.9</v>
      </c>
      <c r="CL28">
        <v>0</v>
      </c>
      <c r="CM28">
        <v>0</v>
      </c>
      <c r="CN28">
        <v>10000</v>
      </c>
      <c r="CO28">
        <v>0</v>
      </c>
      <c r="CP28">
        <v>1.5289399999999999E-3</v>
      </c>
      <c r="CQ28">
        <v>49.881799999999998</v>
      </c>
      <c r="CR28">
        <v>0.89992000000000005</v>
      </c>
      <c r="CS28">
        <v>0.10008</v>
      </c>
      <c r="CT28">
        <v>0</v>
      </c>
      <c r="CU28">
        <v>810.23599999999999</v>
      </c>
      <c r="CV28">
        <v>5.0011200000000002</v>
      </c>
      <c r="CW28">
        <v>384.2</v>
      </c>
      <c r="CX28">
        <v>439.661</v>
      </c>
      <c r="CY28">
        <v>37.5</v>
      </c>
      <c r="CZ28">
        <v>41.811999999999998</v>
      </c>
      <c r="DA28">
        <v>39.811999999999998</v>
      </c>
      <c r="DB28">
        <v>41.25</v>
      </c>
      <c r="DC28">
        <v>39.686999999999998</v>
      </c>
      <c r="DD28">
        <v>40.39</v>
      </c>
      <c r="DE28">
        <v>4.49</v>
      </c>
      <c r="DF28">
        <v>0</v>
      </c>
      <c r="DG28">
        <v>84.099999904632597</v>
      </c>
      <c r="DH28">
        <v>0</v>
      </c>
      <c r="DI28">
        <v>808.96668</v>
      </c>
      <c r="DJ28">
        <v>12.541538450115601</v>
      </c>
      <c r="DK28">
        <v>2.5561538405458801</v>
      </c>
      <c r="DL28">
        <v>385.14375999999999</v>
      </c>
      <c r="DM28">
        <v>15</v>
      </c>
      <c r="DN28">
        <v>1599590858.5</v>
      </c>
      <c r="DO28" t="s">
        <v>351</v>
      </c>
      <c r="DP28">
        <v>1599590854.5</v>
      </c>
      <c r="DQ28">
        <v>1599590858.5</v>
      </c>
      <c r="DR28">
        <v>28</v>
      </c>
      <c r="DS28">
        <v>3.2000000000000001E-2</v>
      </c>
      <c r="DT28">
        <v>-3.0000000000000001E-3</v>
      </c>
      <c r="DU28">
        <v>-2.1</v>
      </c>
      <c r="DV28">
        <v>-9.6000000000000002E-2</v>
      </c>
      <c r="DW28">
        <v>400</v>
      </c>
      <c r="DX28">
        <v>18</v>
      </c>
      <c r="DY28">
        <v>0.48</v>
      </c>
      <c r="DZ28">
        <v>0.03</v>
      </c>
      <c r="EA28">
        <v>399.99275609756103</v>
      </c>
      <c r="EB28">
        <v>-6.11289198602884E-2</v>
      </c>
      <c r="EC28">
        <v>1.82673645926631E-2</v>
      </c>
      <c r="ED28">
        <v>1</v>
      </c>
      <c r="EE28">
        <v>397.70009756097602</v>
      </c>
      <c r="EF28">
        <v>0.10099651567844201</v>
      </c>
      <c r="EG28">
        <v>1.21530983263175E-2</v>
      </c>
      <c r="EH28">
        <v>1</v>
      </c>
      <c r="EI28">
        <v>18.330709756097601</v>
      </c>
      <c r="EJ28">
        <v>4.77010452961599E-2</v>
      </c>
      <c r="EK28">
        <v>4.7533713262168098E-3</v>
      </c>
      <c r="EL28">
        <v>1</v>
      </c>
      <c r="EM28">
        <v>21.317943902439001</v>
      </c>
      <c r="EN28">
        <v>-6.3666898954721204E-2</v>
      </c>
      <c r="EO28">
        <v>6.3192330802232504E-3</v>
      </c>
      <c r="EP28">
        <v>1</v>
      </c>
      <c r="EQ28">
        <v>4</v>
      </c>
      <c r="ER28">
        <v>4</v>
      </c>
      <c r="ES28" t="s">
        <v>306</v>
      </c>
      <c r="ET28">
        <v>100</v>
      </c>
      <c r="EU28">
        <v>100</v>
      </c>
      <c r="EV28">
        <v>-2.1</v>
      </c>
      <c r="EW28">
        <v>-9.6000000000000002E-2</v>
      </c>
      <c r="EX28">
        <v>-2.1000952380953199</v>
      </c>
      <c r="EY28">
        <v>0</v>
      </c>
      <c r="EZ28">
        <v>0</v>
      </c>
      <c r="FA28">
        <v>0</v>
      </c>
      <c r="FB28">
        <v>-9.59714285714348E-2</v>
      </c>
      <c r="FC28">
        <v>0</v>
      </c>
      <c r="FD28">
        <v>0</v>
      </c>
      <c r="FE28">
        <v>0</v>
      </c>
      <c r="FF28">
        <v>-1</v>
      </c>
      <c r="FG28">
        <v>-1</v>
      </c>
      <c r="FH28">
        <v>-1</v>
      </c>
      <c r="FI28">
        <v>-1</v>
      </c>
      <c r="FJ28">
        <v>0.6</v>
      </c>
      <c r="FK28">
        <v>0.5</v>
      </c>
      <c r="FL28">
        <v>2</v>
      </c>
      <c r="FM28">
        <v>470.11799999999999</v>
      </c>
      <c r="FN28">
        <v>519.45100000000002</v>
      </c>
      <c r="FO28">
        <v>21.760200000000001</v>
      </c>
      <c r="FP28">
        <v>27.419899999999998</v>
      </c>
      <c r="FQ28">
        <v>30.0002</v>
      </c>
      <c r="FR28">
        <v>27.4282</v>
      </c>
      <c r="FS28">
        <v>27.416</v>
      </c>
      <c r="FT28">
        <v>20.296700000000001</v>
      </c>
      <c r="FU28">
        <v>0</v>
      </c>
      <c r="FV28">
        <v>0</v>
      </c>
      <c r="FW28">
        <v>21.76</v>
      </c>
      <c r="FX28">
        <v>400</v>
      </c>
      <c r="FY28">
        <v>14.991099999999999</v>
      </c>
      <c r="FZ28">
        <v>101.813</v>
      </c>
      <c r="GA28">
        <v>102.161</v>
      </c>
    </row>
    <row r="29" spans="1:183" x14ac:dyDescent="0.35">
      <c r="A29">
        <v>12</v>
      </c>
      <c r="B29">
        <v>1599590979</v>
      </c>
      <c r="C29">
        <v>2545</v>
      </c>
      <c r="D29" t="s">
        <v>352</v>
      </c>
      <c r="E29" t="s">
        <v>353</v>
      </c>
      <c r="F29">
        <v>1599590979</v>
      </c>
      <c r="G29">
        <f t="shared" si="0"/>
        <v>2.4105526497982797E-3</v>
      </c>
      <c r="H29">
        <f t="shared" si="1"/>
        <v>-1.5199831507124633</v>
      </c>
      <c r="I29">
        <f t="shared" si="2"/>
        <v>400.68299999999999</v>
      </c>
      <c r="J29">
        <f t="shared" si="3"/>
        <v>403.22721146116402</v>
      </c>
      <c r="K29">
        <f t="shared" si="4"/>
        <v>41.27684995456481</v>
      </c>
      <c r="L29">
        <f t="shared" si="5"/>
        <v>41.016408615909597</v>
      </c>
      <c r="M29">
        <f t="shared" si="6"/>
        <v>0.36682639446783333</v>
      </c>
      <c r="N29">
        <f t="shared" si="7"/>
        <v>2.9679069795162514</v>
      </c>
      <c r="O29">
        <f t="shared" si="8"/>
        <v>0.34337143992604591</v>
      </c>
      <c r="P29">
        <f t="shared" si="9"/>
        <v>0.21658938885588522</v>
      </c>
      <c r="Q29">
        <f t="shared" si="10"/>
        <v>1.9963409403257826E-3</v>
      </c>
      <c r="R29">
        <f t="shared" si="11"/>
        <v>23.485957717558843</v>
      </c>
      <c r="S29">
        <f t="shared" si="12"/>
        <v>23.3188</v>
      </c>
      <c r="T29">
        <f t="shared" si="13"/>
        <v>2.8745915462880713</v>
      </c>
      <c r="U29">
        <f t="shared" si="14"/>
        <v>72.114778889057774</v>
      </c>
      <c r="V29">
        <f t="shared" si="15"/>
        <v>2.1736752631701601</v>
      </c>
      <c r="W29">
        <f t="shared" si="16"/>
        <v>3.0141883489848422</v>
      </c>
      <c r="X29">
        <f t="shared" si="17"/>
        <v>0.70091628311791121</v>
      </c>
      <c r="Y29">
        <f t="shared" si="18"/>
        <v>-106.30537185610413</v>
      </c>
      <c r="Z29">
        <f t="shared" si="19"/>
        <v>126.0365695104642</v>
      </c>
      <c r="AA29">
        <f t="shared" si="20"/>
        <v>8.866790532735191</v>
      </c>
      <c r="AB29">
        <f t="shared" si="21"/>
        <v>28.599984528035591</v>
      </c>
      <c r="AC29">
        <v>25</v>
      </c>
      <c r="AD29">
        <v>5</v>
      </c>
      <c r="AE29">
        <f t="shared" si="22"/>
        <v>1</v>
      </c>
      <c r="AF29">
        <f t="shared" si="23"/>
        <v>0</v>
      </c>
      <c r="AG29">
        <f t="shared" si="24"/>
        <v>54569.803638669342</v>
      </c>
      <c r="AH29" t="s">
        <v>354</v>
      </c>
      <c r="AI29">
        <v>10332.5</v>
      </c>
      <c r="AJ29">
        <v>755.99615384615402</v>
      </c>
      <c r="AK29">
        <v>2912.46</v>
      </c>
      <c r="AL29">
        <f t="shared" si="25"/>
        <v>2156.4638461538461</v>
      </c>
      <c r="AM29">
        <f t="shared" si="26"/>
        <v>0.74042694016530564</v>
      </c>
      <c r="AN29">
        <v>-1.5199831507124599</v>
      </c>
      <c r="AO29" t="s">
        <v>355</v>
      </c>
      <c r="AP29" t="s">
        <v>355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2.1009409053695999E-2</v>
      </c>
      <c r="AV29">
        <f t="shared" si="29"/>
        <v>-1.5199831507124633</v>
      </c>
      <c r="AW29" t="e">
        <f t="shared" si="30"/>
        <v>#DIV/0!</v>
      </c>
      <c r="AX29" t="e">
        <f t="shared" si="31"/>
        <v>#DIV/0!</v>
      </c>
      <c r="AY29">
        <f t="shared" si="32"/>
        <v>-1.5853225882569669E-13</v>
      </c>
      <c r="AZ29" t="e">
        <f t="shared" si="33"/>
        <v>#DIV/0!</v>
      </c>
      <c r="BA29" t="s">
        <v>355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1.3505721439265066</v>
      </c>
      <c r="BH29" t="e">
        <f t="shared" si="39"/>
        <v>#DIV/0!</v>
      </c>
      <c r="BI29" t="e">
        <f t="shared" si="40"/>
        <v>#DIV/0!</v>
      </c>
      <c r="BJ29">
        <v>1517</v>
      </c>
      <c r="BK29">
        <v>300</v>
      </c>
      <c r="BL29">
        <v>300</v>
      </c>
      <c r="BM29">
        <v>300</v>
      </c>
      <c r="BN29">
        <v>10332.5</v>
      </c>
      <c r="BO29">
        <v>2847.01</v>
      </c>
      <c r="BP29">
        <v>-8.5659199999999994E-3</v>
      </c>
      <c r="BQ29">
        <v>3.61</v>
      </c>
      <c r="BR29">
        <f t="shared" si="41"/>
        <v>5.0011199999999999E-2</v>
      </c>
      <c r="BS29">
        <f t="shared" si="42"/>
        <v>2.1009409053695999E-2</v>
      </c>
      <c r="BT29">
        <f t="shared" si="43"/>
        <v>0.42009407999999998</v>
      </c>
      <c r="BU29">
        <f t="shared" si="44"/>
        <v>9.502128E-2</v>
      </c>
      <c r="BV29">
        <v>6</v>
      </c>
      <c r="BW29">
        <v>0.5</v>
      </c>
      <c r="BX29" t="s">
        <v>299</v>
      </c>
      <c r="BY29">
        <v>1599590979</v>
      </c>
      <c r="BZ29">
        <v>400.68299999999999</v>
      </c>
      <c r="CA29">
        <v>400.01799999999997</v>
      </c>
      <c r="CB29">
        <v>21.234300000000001</v>
      </c>
      <c r="CC29">
        <v>18.402799999999999</v>
      </c>
      <c r="CD29">
        <v>402.78399999999999</v>
      </c>
      <c r="CE29">
        <v>21.3246</v>
      </c>
      <c r="CF29">
        <v>499.95400000000001</v>
      </c>
      <c r="CG29">
        <v>102.267</v>
      </c>
      <c r="CH29">
        <v>9.9231200000000006E-2</v>
      </c>
      <c r="CI29">
        <v>24.1065</v>
      </c>
      <c r="CJ29">
        <v>23.3188</v>
      </c>
      <c r="CK29">
        <v>999.9</v>
      </c>
      <c r="CL29">
        <v>0</v>
      </c>
      <c r="CM29">
        <v>0</v>
      </c>
      <c r="CN29">
        <v>9993.75</v>
      </c>
      <c r="CO29">
        <v>0</v>
      </c>
      <c r="CP29">
        <v>1.5289399999999999E-3</v>
      </c>
      <c r="CQ29">
        <v>5.0011199999999999E-2</v>
      </c>
      <c r="CR29">
        <v>0</v>
      </c>
      <c r="CS29">
        <v>0</v>
      </c>
      <c r="CT29">
        <v>0</v>
      </c>
      <c r="CU29">
        <v>757.31</v>
      </c>
      <c r="CV29">
        <v>5.0011199999999999E-2</v>
      </c>
      <c r="CW29">
        <v>3.86</v>
      </c>
      <c r="CX29">
        <v>-0.71</v>
      </c>
      <c r="CY29">
        <v>37.061999999999998</v>
      </c>
      <c r="CZ29">
        <v>41.561999999999998</v>
      </c>
      <c r="DA29">
        <v>39.5</v>
      </c>
      <c r="DB29">
        <v>40.936999999999998</v>
      </c>
      <c r="DC29">
        <v>39.186999999999998</v>
      </c>
      <c r="DD29">
        <v>0</v>
      </c>
      <c r="DE29">
        <v>0</v>
      </c>
      <c r="DF29">
        <v>0</v>
      </c>
      <c r="DG29">
        <v>87</v>
      </c>
      <c r="DH29">
        <v>0</v>
      </c>
      <c r="DI29">
        <v>755.99615384615402</v>
      </c>
      <c r="DJ29">
        <v>-3.65606841982382</v>
      </c>
      <c r="DK29">
        <v>-2.3610255421762401</v>
      </c>
      <c r="DL29">
        <v>3.26461538461538</v>
      </c>
      <c r="DM29">
        <v>15</v>
      </c>
      <c r="DN29">
        <v>1599590953</v>
      </c>
      <c r="DO29" t="s">
        <v>356</v>
      </c>
      <c r="DP29">
        <v>1599590942.5</v>
      </c>
      <c r="DQ29">
        <v>1599590953</v>
      </c>
      <c r="DR29">
        <v>29</v>
      </c>
      <c r="DS29">
        <v>-1E-3</v>
      </c>
      <c r="DT29">
        <v>6.0000000000000001E-3</v>
      </c>
      <c r="DU29">
        <v>-2.101</v>
      </c>
      <c r="DV29">
        <v>-0.09</v>
      </c>
      <c r="DW29">
        <v>400</v>
      </c>
      <c r="DX29">
        <v>18</v>
      </c>
      <c r="DY29">
        <v>0.21</v>
      </c>
      <c r="DZ29">
        <v>0.05</v>
      </c>
      <c r="EA29">
        <v>400.000780487805</v>
      </c>
      <c r="EB29">
        <v>-2.9456445992871599E-2</v>
      </c>
      <c r="EC29">
        <v>3.1740189338978098E-2</v>
      </c>
      <c r="ED29">
        <v>1</v>
      </c>
      <c r="EE29">
        <v>400.60495121951197</v>
      </c>
      <c r="EF29">
        <v>0.77328919860661505</v>
      </c>
      <c r="EG29">
        <v>8.0351954829078295E-2</v>
      </c>
      <c r="EH29">
        <v>1</v>
      </c>
      <c r="EI29">
        <v>18.3952365853659</v>
      </c>
      <c r="EJ29">
        <v>4.20773519164006E-2</v>
      </c>
      <c r="EK29">
        <v>4.2432589924325101E-3</v>
      </c>
      <c r="EL29">
        <v>1</v>
      </c>
      <c r="EM29">
        <v>21.231058536585401</v>
      </c>
      <c r="EN29">
        <v>0.178825087108022</v>
      </c>
      <c r="EO29">
        <v>6.3917236789726703E-2</v>
      </c>
      <c r="EP29">
        <v>1</v>
      </c>
      <c r="EQ29">
        <v>4</v>
      </c>
      <c r="ER29">
        <v>4</v>
      </c>
      <c r="ES29" t="s">
        <v>306</v>
      </c>
      <c r="ET29">
        <v>100</v>
      </c>
      <c r="EU29">
        <v>100</v>
      </c>
      <c r="EV29">
        <v>-2.101</v>
      </c>
      <c r="EW29">
        <v>-9.0300000000000005E-2</v>
      </c>
      <c r="EX29">
        <v>-2.1009500000000698</v>
      </c>
      <c r="EY29">
        <v>0</v>
      </c>
      <c r="EZ29">
        <v>0</v>
      </c>
      <c r="FA29">
        <v>0</v>
      </c>
      <c r="FB29">
        <v>-9.0319047619047396E-2</v>
      </c>
      <c r="FC29">
        <v>0</v>
      </c>
      <c r="FD29">
        <v>0</v>
      </c>
      <c r="FE29">
        <v>0</v>
      </c>
      <c r="FF29">
        <v>-1</v>
      </c>
      <c r="FG29">
        <v>-1</v>
      </c>
      <c r="FH29">
        <v>-1</v>
      </c>
      <c r="FI29">
        <v>-1</v>
      </c>
      <c r="FJ29">
        <v>0.6</v>
      </c>
      <c r="FK29">
        <v>0.4</v>
      </c>
      <c r="FL29">
        <v>2</v>
      </c>
      <c r="FM29">
        <v>470.42899999999997</v>
      </c>
      <c r="FN29">
        <v>519.02099999999996</v>
      </c>
      <c r="FO29">
        <v>21.759799999999998</v>
      </c>
      <c r="FP29">
        <v>27.456900000000001</v>
      </c>
      <c r="FQ29">
        <v>30.0001</v>
      </c>
      <c r="FR29">
        <v>27.468499999999999</v>
      </c>
      <c r="FS29">
        <v>27.457699999999999</v>
      </c>
      <c r="FT29">
        <v>20.296099999999999</v>
      </c>
      <c r="FU29">
        <v>0</v>
      </c>
      <c r="FV29">
        <v>0</v>
      </c>
      <c r="FW29">
        <v>21.76</v>
      </c>
      <c r="FX29">
        <v>400</v>
      </c>
      <c r="FY29">
        <v>14.991099999999999</v>
      </c>
      <c r="FZ29">
        <v>101.806</v>
      </c>
      <c r="GA29">
        <v>102.151</v>
      </c>
    </row>
    <row r="30" spans="1:183" x14ac:dyDescent="0.35">
      <c r="A30">
        <v>13</v>
      </c>
      <c r="B30">
        <v>1599592698.0999999</v>
      </c>
      <c r="C30">
        <v>4264.0999999046298</v>
      </c>
      <c r="D30" t="s">
        <v>357</v>
      </c>
      <c r="E30" t="s">
        <v>358</v>
      </c>
      <c r="F30">
        <v>1599592698.0999999</v>
      </c>
      <c r="G30">
        <f t="shared" si="0"/>
        <v>1.7077542105681499E-3</v>
      </c>
      <c r="H30">
        <f t="shared" si="1"/>
        <v>-1.8013767332734725</v>
      </c>
      <c r="I30">
        <f t="shared" si="2"/>
        <v>401.33699999999999</v>
      </c>
      <c r="J30">
        <f t="shared" si="3"/>
        <v>408.44256671029279</v>
      </c>
      <c r="K30">
        <f t="shared" si="4"/>
        <v>41.797615944592472</v>
      </c>
      <c r="L30">
        <f t="shared" si="5"/>
        <v>41.070473935820999</v>
      </c>
      <c r="M30">
        <f t="shared" si="6"/>
        <v>0.26032192290479678</v>
      </c>
      <c r="N30">
        <f t="shared" si="7"/>
        <v>2.9679995658361813</v>
      </c>
      <c r="O30">
        <f t="shared" si="8"/>
        <v>0.24826974085210649</v>
      </c>
      <c r="P30">
        <f t="shared" si="9"/>
        <v>0.15620492301126598</v>
      </c>
      <c r="Q30">
        <f t="shared" si="10"/>
        <v>1.9963409403257826E-3</v>
      </c>
      <c r="R30">
        <f t="shared" si="11"/>
        <v>23.362104341392641</v>
      </c>
      <c r="S30">
        <f t="shared" si="12"/>
        <v>23.233599999999999</v>
      </c>
      <c r="T30">
        <f t="shared" si="13"/>
        <v>2.859836793486032</v>
      </c>
      <c r="U30">
        <f t="shared" si="14"/>
        <v>73.432260367918516</v>
      </c>
      <c r="V30">
        <f t="shared" si="15"/>
        <v>2.1732290488678001</v>
      </c>
      <c r="W30">
        <f t="shared" si="16"/>
        <v>2.959501774804759</v>
      </c>
      <c r="X30">
        <f t="shared" si="17"/>
        <v>0.68660774461823193</v>
      </c>
      <c r="Y30">
        <f t="shared" si="18"/>
        <v>-75.311960686055414</v>
      </c>
      <c r="Z30">
        <f t="shared" si="19"/>
        <v>90.918132351547413</v>
      </c>
      <c r="AA30">
        <f t="shared" si="20"/>
        <v>6.3833719009086147</v>
      </c>
      <c r="AB30">
        <f t="shared" si="21"/>
        <v>21.991539907340936</v>
      </c>
      <c r="AC30">
        <v>24</v>
      </c>
      <c r="AD30">
        <v>5</v>
      </c>
      <c r="AE30">
        <f t="shared" si="22"/>
        <v>1</v>
      </c>
      <c r="AF30">
        <f t="shared" si="23"/>
        <v>0</v>
      </c>
      <c r="AG30">
        <f t="shared" si="24"/>
        <v>54627.854052681469</v>
      </c>
      <c r="AH30" t="s">
        <v>359</v>
      </c>
      <c r="AI30">
        <v>10341.799999999999</v>
      </c>
      <c r="AJ30">
        <v>746.51</v>
      </c>
      <c r="AK30">
        <v>3168.34</v>
      </c>
      <c r="AL30">
        <f t="shared" si="25"/>
        <v>2421.83</v>
      </c>
      <c r="AM30">
        <f t="shared" si="26"/>
        <v>0.76438450418831305</v>
      </c>
      <c r="AN30">
        <v>-1.80137673327347</v>
      </c>
      <c r="AO30" t="s">
        <v>355</v>
      </c>
      <c r="AP30" t="s">
        <v>355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2.1009409053695999E-2</v>
      </c>
      <c r="AV30">
        <f t="shared" si="29"/>
        <v>-1.8013767332734725</v>
      </c>
      <c r="AW30" t="e">
        <f t="shared" si="30"/>
        <v>#DIV/0!</v>
      </c>
      <c r="AX30" t="e">
        <f t="shared" si="31"/>
        <v>#DIV/0!</v>
      </c>
      <c r="AY30">
        <f t="shared" si="32"/>
        <v>-1.162569898055109E-13</v>
      </c>
      <c r="AZ30" t="e">
        <f t="shared" si="33"/>
        <v>#DIV/0!</v>
      </c>
      <c r="BA30" t="s">
        <v>355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1.3082421144341263</v>
      </c>
      <c r="BH30" t="e">
        <f t="shared" si="39"/>
        <v>#DIV/0!</v>
      </c>
      <c r="BI30" t="e">
        <f t="shared" si="40"/>
        <v>#DIV/0!</v>
      </c>
      <c r="BJ30">
        <v>1518</v>
      </c>
      <c r="BK30">
        <v>300</v>
      </c>
      <c r="BL30">
        <v>300</v>
      </c>
      <c r="BM30">
        <v>300</v>
      </c>
      <c r="BN30">
        <v>10341.799999999999</v>
      </c>
      <c r="BO30">
        <v>3140.03</v>
      </c>
      <c r="BP30">
        <v>-8.5773299999999993E-3</v>
      </c>
      <c r="BQ30">
        <v>13.66</v>
      </c>
      <c r="BR30">
        <f t="shared" si="41"/>
        <v>5.0011199999999999E-2</v>
      </c>
      <c r="BS30">
        <f t="shared" si="42"/>
        <v>2.1009409053695999E-2</v>
      </c>
      <c r="BT30">
        <f t="shared" si="43"/>
        <v>0.42009407999999998</v>
      </c>
      <c r="BU30">
        <f t="shared" si="44"/>
        <v>9.502128E-2</v>
      </c>
      <c r="BV30">
        <v>6</v>
      </c>
      <c r="BW30">
        <v>0.5</v>
      </c>
      <c r="BX30" t="s">
        <v>299</v>
      </c>
      <c r="BY30">
        <v>1599592698.0999999</v>
      </c>
      <c r="BZ30">
        <v>401.33699999999999</v>
      </c>
      <c r="CA30">
        <v>399.99799999999999</v>
      </c>
      <c r="CB30">
        <v>21.236599999999999</v>
      </c>
      <c r="CC30">
        <v>19.231100000000001</v>
      </c>
      <c r="CD30">
        <v>403.51799999999997</v>
      </c>
      <c r="CE30">
        <v>21.326899999999998</v>
      </c>
      <c r="CF30">
        <v>500.07100000000003</v>
      </c>
      <c r="CG30">
        <v>102.23399999999999</v>
      </c>
      <c r="CH30">
        <v>0.100133</v>
      </c>
      <c r="CI30">
        <v>23.8018</v>
      </c>
      <c r="CJ30">
        <v>23.233599999999999</v>
      </c>
      <c r="CK30">
        <v>999.9</v>
      </c>
      <c r="CL30">
        <v>0</v>
      </c>
      <c r="CM30">
        <v>0</v>
      </c>
      <c r="CN30">
        <v>9997.5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747.49</v>
      </c>
      <c r="CV30">
        <v>5.0011199999999999E-2</v>
      </c>
      <c r="CW30">
        <v>-16.39</v>
      </c>
      <c r="CX30">
        <v>-1.99</v>
      </c>
      <c r="CY30">
        <v>34.125</v>
      </c>
      <c r="CZ30">
        <v>38.875</v>
      </c>
      <c r="DA30">
        <v>36.561999999999998</v>
      </c>
      <c r="DB30">
        <v>38.5</v>
      </c>
      <c r="DC30">
        <v>36.5</v>
      </c>
      <c r="DD30">
        <v>0</v>
      </c>
      <c r="DE30">
        <v>0</v>
      </c>
      <c r="DF30">
        <v>0</v>
      </c>
      <c r="DG30">
        <v>1718.39999985695</v>
      </c>
      <c r="DH30">
        <v>0</v>
      </c>
      <c r="DI30">
        <v>746.51</v>
      </c>
      <c r="DJ30">
        <v>-5.2507693411475298</v>
      </c>
      <c r="DK30">
        <v>4.1030769689360502</v>
      </c>
      <c r="DL30">
        <v>-13.7956</v>
      </c>
      <c r="DM30">
        <v>15</v>
      </c>
      <c r="DN30">
        <v>1599592715.0999999</v>
      </c>
      <c r="DO30" t="s">
        <v>360</v>
      </c>
      <c r="DP30">
        <v>1599592715.0999999</v>
      </c>
      <c r="DQ30">
        <v>1599590953</v>
      </c>
      <c r="DR30">
        <v>30</v>
      </c>
      <c r="DS30">
        <v>-0.08</v>
      </c>
      <c r="DT30">
        <v>6.0000000000000001E-3</v>
      </c>
      <c r="DU30">
        <v>-2.181</v>
      </c>
      <c r="DV30">
        <v>-0.09</v>
      </c>
      <c r="DW30">
        <v>400</v>
      </c>
      <c r="DX30">
        <v>18</v>
      </c>
      <c r="DY30">
        <v>0.24</v>
      </c>
      <c r="DZ30">
        <v>0.05</v>
      </c>
      <c r="EA30">
        <v>399.996375</v>
      </c>
      <c r="EB30">
        <v>0.114675422137979</v>
      </c>
      <c r="EC30">
        <v>2.6555307849841399E-2</v>
      </c>
      <c r="ED30">
        <v>0</v>
      </c>
      <c r="EE30">
        <v>401.39585</v>
      </c>
      <c r="EF30">
        <v>-5.8378986867382202E-2</v>
      </c>
      <c r="EG30">
        <v>1.4502672167574299E-2</v>
      </c>
      <c r="EH30">
        <v>1</v>
      </c>
      <c r="EI30">
        <v>19.224512499999999</v>
      </c>
      <c r="EJ30">
        <v>2.72859287054334E-2</v>
      </c>
      <c r="EK30">
        <v>2.7635292200371901E-3</v>
      </c>
      <c r="EL30">
        <v>1</v>
      </c>
      <c r="EM30">
        <v>21.233370000000001</v>
      </c>
      <c r="EN30">
        <v>1.45666041275409E-2</v>
      </c>
      <c r="EO30">
        <v>1.5461565250645E-3</v>
      </c>
      <c r="EP30">
        <v>1</v>
      </c>
      <c r="EQ30">
        <v>3</v>
      </c>
      <c r="ER30">
        <v>4</v>
      </c>
      <c r="ES30" t="s">
        <v>300</v>
      </c>
      <c r="ET30">
        <v>100</v>
      </c>
      <c r="EU30">
        <v>100</v>
      </c>
      <c r="EV30">
        <v>-2.181</v>
      </c>
      <c r="EW30">
        <v>-9.0300000000000005E-2</v>
      </c>
      <c r="EX30">
        <v>-2.1009500000000698</v>
      </c>
      <c r="EY30">
        <v>0</v>
      </c>
      <c r="EZ30">
        <v>0</v>
      </c>
      <c r="FA30">
        <v>0</v>
      </c>
      <c r="FB30">
        <v>-9.0319047619047396E-2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29.3</v>
      </c>
      <c r="FK30">
        <v>29.1</v>
      </c>
      <c r="FL30">
        <v>2</v>
      </c>
      <c r="FM30">
        <v>472.15</v>
      </c>
      <c r="FN30">
        <v>514.81799999999998</v>
      </c>
      <c r="FO30">
        <v>21.760200000000001</v>
      </c>
      <c r="FP30">
        <v>28.069400000000002</v>
      </c>
      <c r="FQ30">
        <v>30.000299999999999</v>
      </c>
      <c r="FR30">
        <v>28.107099999999999</v>
      </c>
      <c r="FS30">
        <v>28.107500000000002</v>
      </c>
      <c r="FT30">
        <v>20.341799999999999</v>
      </c>
      <c r="FU30">
        <v>0</v>
      </c>
      <c r="FV30">
        <v>0</v>
      </c>
      <c r="FW30">
        <v>21.76</v>
      </c>
      <c r="FX30">
        <v>400</v>
      </c>
      <c r="FY30">
        <v>14.991099999999999</v>
      </c>
      <c r="FZ30">
        <v>101.678</v>
      </c>
      <c r="GA30">
        <v>102.026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2020-09-08T14:18:05Z</dcterms:created>
  <dcterms:modified xsi:type="dcterms:W3CDTF">2020-09-21T13:47:19Z</dcterms:modified>
</cp:coreProperties>
</file>